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HuaweiMoveData\Users\华为\Desktop\管理定量分析\"/>
    </mc:Choice>
  </mc:AlternateContent>
  <xr:revisionPtr revIDLastSave="0" documentId="13_ncr:1_{439D6F7D-63E7-498D-8591-2EC579A2191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1" l="1"/>
  <c r="D31" i="1" s="1"/>
  <c r="D32" i="1" s="1"/>
  <c r="J26" i="1"/>
  <c r="J25" i="1"/>
  <c r="D25" i="1"/>
  <c r="P25" i="1"/>
  <c r="H54" i="1"/>
  <c r="H55" i="1"/>
  <c r="H56" i="1"/>
  <c r="G53" i="1"/>
  <c r="F53" i="1"/>
  <c r="E53" i="1"/>
  <c r="D53" i="1"/>
  <c r="C53" i="1"/>
  <c r="O13" i="1"/>
  <c r="O15" i="1" s="1"/>
  <c r="O19" i="1" s="1"/>
  <c r="O14" i="1"/>
  <c r="P14" i="1"/>
  <c r="P15" i="1" s="1"/>
  <c r="P17" i="1" s="1"/>
  <c r="Q15" i="1"/>
  <c r="Q18" i="1" s="1"/>
  <c r="D26" i="1"/>
  <c r="E25" i="1"/>
  <c r="D49" i="1"/>
  <c r="C49" i="1"/>
  <c r="B49" i="1"/>
  <c r="B46" i="1"/>
  <c r="B47" i="1"/>
  <c r="B48" i="1"/>
  <c r="B45" i="1"/>
  <c r="B44" i="1"/>
  <c r="B43" i="1"/>
  <c r="B42" i="1"/>
  <c r="D40" i="1"/>
  <c r="D41" i="1"/>
  <c r="C40" i="1"/>
  <c r="C41" i="1"/>
  <c r="D39" i="1"/>
  <c r="C39" i="1"/>
  <c r="B40" i="1"/>
  <c r="B41" i="1"/>
  <c r="B39" i="1"/>
  <c r="C38" i="1"/>
  <c r="D38" i="1"/>
  <c r="B38" i="1"/>
  <c r="D35" i="1"/>
  <c r="D36" i="1"/>
  <c r="H33" i="1"/>
  <c r="G33" i="1"/>
  <c r="F33" i="1"/>
  <c r="E33" i="1"/>
  <c r="D33" i="1"/>
  <c r="J27" i="1"/>
  <c r="J28" i="1"/>
  <c r="J29" i="1"/>
  <c r="H26" i="1"/>
  <c r="H27" i="1"/>
  <c r="I27" i="1" s="1"/>
  <c r="H28" i="1"/>
  <c r="H29" i="1"/>
  <c r="G26" i="1"/>
  <c r="G27" i="1"/>
  <c r="G28" i="1"/>
  <c r="G29" i="1"/>
  <c r="F26" i="1"/>
  <c r="F27" i="1"/>
  <c r="F28" i="1"/>
  <c r="F29" i="1"/>
  <c r="E26" i="1"/>
  <c r="E27" i="1"/>
  <c r="E28" i="1"/>
  <c r="E29" i="1"/>
  <c r="D27" i="1"/>
  <c r="D28" i="1"/>
  <c r="D29" i="1"/>
  <c r="H25" i="1"/>
  <c r="G25" i="1"/>
  <c r="F25" i="1"/>
  <c r="I29" i="1"/>
  <c r="I25" i="1"/>
  <c r="M18" i="1"/>
  <c r="M19" i="1"/>
  <c r="M20" i="1"/>
  <c r="M21" i="1"/>
  <c r="M22" i="1"/>
  <c r="K23" i="1"/>
  <c r="K20" i="1"/>
  <c r="K19" i="1"/>
  <c r="K21" i="1"/>
  <c r="K22" i="1"/>
  <c r="K18" i="1"/>
  <c r="H19" i="1"/>
  <c r="H20" i="1"/>
  <c r="H21" i="1"/>
  <c r="H22" i="1"/>
  <c r="H18" i="1"/>
  <c r="G22" i="1"/>
  <c r="G19" i="1"/>
  <c r="G20" i="1"/>
  <c r="G21" i="1"/>
  <c r="G18" i="1"/>
  <c r="F19" i="1"/>
  <c r="F20" i="1"/>
  <c r="F21" i="1"/>
  <c r="F22" i="1"/>
  <c r="F18" i="1"/>
  <c r="E19" i="1"/>
  <c r="E20" i="1"/>
  <c r="E21" i="1"/>
  <c r="E22" i="1"/>
  <c r="E18" i="1"/>
  <c r="D22" i="1"/>
  <c r="D19" i="1"/>
  <c r="D20" i="1"/>
  <c r="D21" i="1"/>
  <c r="D18" i="1"/>
  <c r="H16" i="1"/>
  <c r="E16" i="1"/>
  <c r="F16" i="1"/>
  <c r="G16" i="1"/>
  <c r="D16" i="1"/>
  <c r="H13" i="1"/>
  <c r="G13" i="1"/>
  <c r="E15" i="1"/>
  <c r="E14" i="1"/>
  <c r="E13" i="1"/>
  <c r="D15" i="1"/>
  <c r="D14" i="1"/>
  <c r="D13" i="1"/>
  <c r="E11" i="1"/>
  <c r="Q17" i="1" l="1"/>
  <c r="Q19" i="1"/>
  <c r="S19" i="1" s="1"/>
  <c r="P19" i="1"/>
  <c r="P18" i="1"/>
  <c r="O18" i="1"/>
  <c r="S18" i="1" s="1"/>
  <c r="O17" i="1"/>
  <c r="I28" i="1"/>
  <c r="I26" i="1"/>
  <c r="S17" i="1" l="1"/>
  <c r="S20" i="1" s="1"/>
  <c r="U18" i="1" s="1"/>
  <c r="P21" i="1" s="1"/>
  <c r="U19" i="1" l="1"/>
  <c r="Q27" i="1" s="1"/>
  <c r="P23" i="1"/>
  <c r="P22" i="1"/>
  <c r="P27" i="1"/>
  <c r="U17" i="1"/>
  <c r="O27" i="1" s="1"/>
  <c r="O21" i="1" l="1"/>
  <c r="O23" i="1"/>
  <c r="O22" i="1"/>
  <c r="Q22" i="1"/>
  <c r="Q23" i="1"/>
  <c r="Q21" i="1"/>
  <c r="R23" i="1" l="1"/>
  <c r="S23" i="1" s="1"/>
  <c r="O24" i="1" s="1"/>
  <c r="R22" i="1"/>
  <c r="S22" i="1" s="1"/>
  <c r="R21" i="1"/>
  <c r="S21" i="1" s="1"/>
</calcChain>
</file>

<file path=xl/sharedStrings.xml><?xml version="1.0" encoding="utf-8"?>
<sst xmlns="http://schemas.openxmlformats.org/spreadsheetml/2006/main" count="55" uniqueCount="41">
  <si>
    <t>一、建立层次结构模型</t>
    <phoneticPr fontId="1" type="noConversion"/>
  </si>
  <si>
    <t>I 目标层</t>
    <phoneticPr fontId="1" type="noConversion"/>
  </si>
  <si>
    <t>A 准则层</t>
    <phoneticPr fontId="1" type="noConversion"/>
  </si>
  <si>
    <t>B 方案层</t>
    <phoneticPr fontId="1" type="noConversion"/>
  </si>
  <si>
    <t>二、构造成对比较矩阵</t>
    <phoneticPr fontId="1" type="noConversion"/>
  </si>
  <si>
    <t>三、层次但排列及一致性检验</t>
    <phoneticPr fontId="1" type="noConversion"/>
  </si>
  <si>
    <t>非一致阵</t>
    <phoneticPr fontId="1" type="noConversion"/>
  </si>
  <si>
    <t>1、列向量归一化</t>
    <phoneticPr fontId="1" type="noConversion"/>
  </si>
  <si>
    <t>2、按行求和</t>
    <phoneticPr fontId="1" type="noConversion"/>
  </si>
  <si>
    <t>求和</t>
    <phoneticPr fontId="1" type="noConversion"/>
  </si>
  <si>
    <t xml:space="preserve">   </t>
    <phoneticPr fontId="1" type="noConversion"/>
  </si>
  <si>
    <t>λ</t>
  </si>
  <si>
    <t>求商</t>
    <phoneticPr fontId="1" type="noConversion"/>
  </si>
  <si>
    <t>求和：</t>
    <phoneticPr fontId="1" type="noConversion"/>
  </si>
  <si>
    <t>CI</t>
    <phoneticPr fontId="1" type="noConversion"/>
  </si>
  <si>
    <t>&lt;0.1</t>
    <phoneticPr fontId="1" type="noConversion"/>
  </si>
  <si>
    <t>不一致程度在允许范围内</t>
  </si>
  <si>
    <t>不一致程度在允许范围内</t>
    <phoneticPr fontId="1" type="noConversion"/>
  </si>
  <si>
    <t>矩阵w（</t>
    <phoneticPr fontId="1" type="noConversion"/>
  </si>
  <si>
    <t>）</t>
    <phoneticPr fontId="1" type="noConversion"/>
  </si>
  <si>
    <t>一致阵</t>
    <phoneticPr fontId="1" type="noConversion"/>
  </si>
  <si>
    <t>1、列向量归一</t>
  </si>
  <si>
    <t>2、行求和</t>
    <phoneticPr fontId="1" type="noConversion"/>
  </si>
  <si>
    <t>3、归一化</t>
    <phoneticPr fontId="1" type="noConversion"/>
  </si>
  <si>
    <t>4、矩阵W（</t>
    <phoneticPr fontId="1" type="noConversion"/>
  </si>
  <si>
    <t>3、归一化,得矩阵W</t>
    <phoneticPr fontId="1" type="noConversion"/>
  </si>
  <si>
    <t>4、计算BW</t>
    <phoneticPr fontId="1" type="noConversion"/>
  </si>
  <si>
    <t>5、一致性检验</t>
    <phoneticPr fontId="1" type="noConversion"/>
  </si>
  <si>
    <t xml:space="preserve">W </t>
    <phoneticPr fontId="1" type="noConversion"/>
  </si>
  <si>
    <t>4、BW</t>
    <phoneticPr fontId="1" type="noConversion"/>
  </si>
  <si>
    <t>λ</t>
    <phoneticPr fontId="1" type="noConversion"/>
  </si>
  <si>
    <t>一致性检验</t>
    <phoneticPr fontId="1" type="noConversion"/>
  </si>
  <si>
    <t>CL</t>
    <phoneticPr fontId="1" type="noConversion"/>
  </si>
  <si>
    <t>矩阵W（</t>
    <phoneticPr fontId="1" type="noConversion"/>
  </si>
  <si>
    <t>四、层次总排序</t>
    <phoneticPr fontId="1" type="noConversion"/>
  </si>
  <si>
    <t>A</t>
    <phoneticPr fontId="1" type="noConversion"/>
  </si>
  <si>
    <t>CR=</t>
    <phoneticPr fontId="1" type="noConversion"/>
  </si>
  <si>
    <t>查表得RI</t>
    <phoneticPr fontId="1" type="noConversion"/>
  </si>
  <si>
    <t>CI/RI</t>
    <phoneticPr fontId="1" type="noConversion"/>
  </si>
  <si>
    <t>CR&lt;0.1</t>
    <phoneticPr fontId="1" type="noConversion"/>
  </si>
  <si>
    <t>一致阵Cl=0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</si>
</sst>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59</xdr:row>
      <xdr:rowOff>85742</xdr:rowOff>
    </xdr:from>
    <xdr:to>
      <xdr:col>8</xdr:col>
      <xdr:colOff>190500</xdr:colOff>
      <xdr:row>70</xdr:row>
      <xdr:rowOff>99059</xdr:rowOff>
    </xdr:to>
    <xdr:pic>
      <xdr:nvPicPr>
        <xdr:cNvPr id="2" name="图片 1" descr="d22e69cf77f21fd8845656321b4feb4">
          <a:extLst>
            <a:ext uri="{FF2B5EF4-FFF2-40B4-BE49-F238E27FC236}">
              <a16:creationId xmlns:a16="http://schemas.microsoft.com/office/drawing/2014/main" id="{5F6A06EC-0A66-7D53-3C02-00E580269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l="5568" t="13083" r="7980" b="4772"/>
        <a:stretch>
          <a:fillRect/>
        </a:stretch>
      </xdr:blipFill>
      <xdr:spPr>
        <a:xfrm>
          <a:off x="76200" y="10426082"/>
          <a:ext cx="5783580" cy="1941177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60</xdr:row>
      <xdr:rowOff>0</xdr:rowOff>
    </xdr:from>
    <xdr:to>
      <xdr:col>20</xdr:col>
      <xdr:colOff>7620</xdr:colOff>
      <xdr:row>83</xdr:row>
      <xdr:rowOff>69215</xdr:rowOff>
    </xdr:to>
    <xdr:pic>
      <xdr:nvPicPr>
        <xdr:cNvPr id="3" name="图片 2" descr="43977462a56d104482900033a652e16">
          <a:extLst>
            <a:ext uri="{FF2B5EF4-FFF2-40B4-BE49-F238E27FC236}">
              <a16:creationId xmlns:a16="http://schemas.microsoft.com/office/drawing/2014/main" id="{A036A3AA-B080-25E6-4674-DBF1C6799B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 l="1051" t="22742" r="826"/>
        <a:stretch>
          <a:fillRect/>
        </a:stretch>
      </xdr:blipFill>
      <xdr:spPr>
        <a:xfrm>
          <a:off x="7498080" y="10515600"/>
          <a:ext cx="6149340" cy="41001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8</xdr:col>
      <xdr:colOff>261620</xdr:colOff>
      <xdr:row>92</xdr:row>
      <xdr:rowOff>76200</xdr:rowOff>
    </xdr:to>
    <xdr:pic>
      <xdr:nvPicPr>
        <xdr:cNvPr id="4" name="图片 3" descr="db855f94eac17a8c25ea1a9a1eb5620">
          <a:extLst>
            <a:ext uri="{FF2B5EF4-FFF2-40B4-BE49-F238E27FC236}">
              <a16:creationId xmlns:a16="http://schemas.microsoft.com/office/drawing/2014/main" id="{163CF8F6-45E3-80FB-A938-DE7F799F1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l="7879" t="7919" r="6477"/>
        <a:stretch>
          <a:fillRect/>
        </a:stretch>
      </xdr:blipFill>
      <xdr:spPr>
        <a:xfrm>
          <a:off x="0" y="12793980"/>
          <a:ext cx="5930900" cy="340614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8</xdr:col>
      <xdr:colOff>501015</xdr:colOff>
      <xdr:row>117</xdr:row>
      <xdr:rowOff>98425</xdr:rowOff>
    </xdr:to>
    <xdr:pic>
      <xdr:nvPicPr>
        <xdr:cNvPr id="5" name="图片 4" descr="7972d3dd457adef016ced65ca4886ce">
          <a:extLst>
            <a:ext uri="{FF2B5EF4-FFF2-40B4-BE49-F238E27FC236}">
              <a16:creationId xmlns:a16="http://schemas.microsoft.com/office/drawing/2014/main" id="{B666C2D5-8F82-853D-4286-1AA9BBE13A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 l="12742" t="8460" r="13887" b="1404"/>
        <a:stretch>
          <a:fillRect/>
        </a:stretch>
      </xdr:blipFill>
      <xdr:spPr>
        <a:xfrm>
          <a:off x="0" y="16649700"/>
          <a:ext cx="6170295" cy="395414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91</xdr:row>
      <xdr:rowOff>0</xdr:rowOff>
    </xdr:from>
    <xdr:to>
      <xdr:col>18</xdr:col>
      <xdr:colOff>506730</xdr:colOff>
      <xdr:row>112</xdr:row>
      <xdr:rowOff>36195</xdr:rowOff>
    </xdr:to>
    <xdr:pic>
      <xdr:nvPicPr>
        <xdr:cNvPr id="6" name="图片 5" descr="55a798746ef56400a05f250d1cfe20e">
          <a:extLst>
            <a:ext uri="{FF2B5EF4-FFF2-40B4-BE49-F238E27FC236}">
              <a16:creationId xmlns:a16="http://schemas.microsoft.com/office/drawing/2014/main" id="{6180B55A-BB21-2FF4-0864-66E2FC586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 l="14495" t="8065" r="8510" b="206"/>
        <a:stretch>
          <a:fillRect/>
        </a:stretch>
      </xdr:blipFill>
      <xdr:spPr>
        <a:xfrm>
          <a:off x="6888480" y="15948660"/>
          <a:ext cx="5993130" cy="3716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"/>
  <sheetViews>
    <sheetView tabSelected="1" topLeftCell="A16" workbookViewId="0">
      <selection activeCell="F14" sqref="F14"/>
    </sheetView>
  </sheetViews>
  <sheetFormatPr defaultRowHeight="13.8" x14ac:dyDescent="0.25"/>
  <cols>
    <col min="1" max="1" width="13.44140625" customWidth="1"/>
    <col min="2" max="2" width="15.6640625" customWidth="1"/>
    <col min="6" max="6" width="9.109375" bestFit="1" customWidth="1"/>
    <col min="14" max="14" width="17.77734375" customWidth="1"/>
    <col min="20" max="20" width="9.5546875" customWidth="1"/>
  </cols>
  <sheetData>
    <row r="1" spans="1:21" x14ac:dyDescent="0.25">
      <c r="A1" t="s">
        <v>0</v>
      </c>
    </row>
    <row r="2" spans="1:21" x14ac:dyDescent="0.25">
      <c r="A2" s="1" t="s">
        <v>1</v>
      </c>
    </row>
    <row r="3" spans="1:21" x14ac:dyDescent="0.25">
      <c r="A3" t="s">
        <v>2</v>
      </c>
      <c r="K3">
        <v>1</v>
      </c>
    </row>
    <row r="4" spans="1:21" x14ac:dyDescent="0.25">
      <c r="A4" t="s">
        <v>3</v>
      </c>
      <c r="K4">
        <v>2</v>
      </c>
    </row>
    <row r="5" spans="1:21" x14ac:dyDescent="0.25">
      <c r="A5" t="s">
        <v>4</v>
      </c>
      <c r="K5">
        <v>3</v>
      </c>
    </row>
    <row r="6" spans="1:21" x14ac:dyDescent="0.25">
      <c r="K6">
        <v>4</v>
      </c>
    </row>
    <row r="7" spans="1:21" x14ac:dyDescent="0.25">
      <c r="K7">
        <v>5</v>
      </c>
    </row>
    <row r="8" spans="1:21" x14ac:dyDescent="0.25">
      <c r="K8">
        <v>6</v>
      </c>
    </row>
    <row r="9" spans="1:21" x14ac:dyDescent="0.25">
      <c r="K9">
        <v>7</v>
      </c>
    </row>
    <row r="10" spans="1:21" x14ac:dyDescent="0.25">
      <c r="A10" t="s">
        <v>5</v>
      </c>
    </row>
    <row r="11" spans="1:21" x14ac:dyDescent="0.25">
      <c r="A11" t="s">
        <v>6</v>
      </c>
      <c r="B11" t="s">
        <v>7</v>
      </c>
      <c r="D11">
        <v>1</v>
      </c>
      <c r="E11">
        <f>K3/K4</f>
        <v>0.5</v>
      </c>
      <c r="F11">
        <v>4</v>
      </c>
      <c r="G11">
        <v>3</v>
      </c>
      <c r="H11">
        <v>3</v>
      </c>
    </row>
    <row r="12" spans="1:21" x14ac:dyDescent="0.25">
      <c r="D12">
        <v>2</v>
      </c>
      <c r="E12">
        <v>1</v>
      </c>
      <c r="F12">
        <v>7</v>
      </c>
      <c r="G12">
        <v>5</v>
      </c>
      <c r="H12">
        <v>5</v>
      </c>
      <c r="N12" t="s">
        <v>6</v>
      </c>
      <c r="O12">
        <v>1</v>
      </c>
      <c r="P12">
        <v>2</v>
      </c>
      <c r="Q12">
        <v>5</v>
      </c>
    </row>
    <row r="13" spans="1:21" x14ac:dyDescent="0.25">
      <c r="D13">
        <f>K3/K6</f>
        <v>0.25</v>
      </c>
      <c r="E13">
        <f>1/7</f>
        <v>0.14285714285714285</v>
      </c>
      <c r="F13">
        <v>1</v>
      </c>
      <c r="G13">
        <f>1/2</f>
        <v>0.5</v>
      </c>
      <c r="H13">
        <f>1/3</f>
        <v>0.33333333333333331</v>
      </c>
      <c r="O13">
        <f>1/2</f>
        <v>0.5</v>
      </c>
      <c r="P13">
        <v>1</v>
      </c>
      <c r="Q13">
        <v>2</v>
      </c>
    </row>
    <row r="14" spans="1:21" x14ac:dyDescent="0.25">
      <c r="D14">
        <f>1/3</f>
        <v>0.33333333333333331</v>
      </c>
      <c r="E14">
        <f>1/5</f>
        <v>0.2</v>
      </c>
      <c r="F14">
        <v>2</v>
      </c>
      <c r="G14">
        <v>1</v>
      </c>
      <c r="H14">
        <v>1</v>
      </c>
      <c r="O14">
        <f>1/5</f>
        <v>0.2</v>
      </c>
      <c r="P14">
        <f>1/2</f>
        <v>0.5</v>
      </c>
      <c r="Q14">
        <v>1</v>
      </c>
    </row>
    <row r="15" spans="1:21" x14ac:dyDescent="0.25">
      <c r="D15">
        <f>1/3</f>
        <v>0.33333333333333331</v>
      </c>
      <c r="E15">
        <f>1/5</f>
        <v>0.2</v>
      </c>
      <c r="F15">
        <v>3</v>
      </c>
      <c r="G15">
        <v>1</v>
      </c>
      <c r="H15">
        <v>1</v>
      </c>
      <c r="N15" t="s">
        <v>9</v>
      </c>
      <c r="O15">
        <f>SUM(O12:O14)</f>
        <v>1.7</v>
      </c>
      <c r="P15">
        <f>SUM(P12:P14)</f>
        <v>3.5</v>
      </c>
      <c r="Q15">
        <f t="shared" ref="Q15" si="0">SUM(Q12:Q14)</f>
        <v>8</v>
      </c>
    </row>
    <row r="16" spans="1:21" x14ac:dyDescent="0.25">
      <c r="C16" t="s">
        <v>9</v>
      </c>
      <c r="D16">
        <f>SUM(D11:D15)</f>
        <v>3.916666666666667</v>
      </c>
      <c r="E16">
        <f t="shared" ref="E16:G16" si="1">SUM(E11:E15)</f>
        <v>2.0428571428571427</v>
      </c>
      <c r="F16">
        <f t="shared" si="1"/>
        <v>17</v>
      </c>
      <c r="G16">
        <f t="shared" si="1"/>
        <v>10.5</v>
      </c>
      <c r="H16">
        <f>SUM(H11:H15)</f>
        <v>10.333333333333334</v>
      </c>
      <c r="N16" t="s">
        <v>7</v>
      </c>
      <c r="R16" t="s">
        <v>8</v>
      </c>
      <c r="T16" t="s">
        <v>23</v>
      </c>
      <c r="U16" t="s">
        <v>28</v>
      </c>
    </row>
    <row r="17" spans="2:21" x14ac:dyDescent="0.25">
      <c r="J17" t="s">
        <v>8</v>
      </c>
      <c r="L17" t="s">
        <v>25</v>
      </c>
      <c r="O17">
        <f>O12/$O$15</f>
        <v>0.58823529411764708</v>
      </c>
      <c r="P17">
        <f>P12/$P$15</f>
        <v>0.5714285714285714</v>
      </c>
      <c r="Q17">
        <f>Q12/$Q$15</f>
        <v>0.625</v>
      </c>
      <c r="S17">
        <f>SUM(O17:Q17)</f>
        <v>1.7846638655462184</v>
      </c>
      <c r="U17">
        <f>S17/$S$20</f>
        <v>0.59488795518207283</v>
      </c>
    </row>
    <row r="18" spans="2:21" x14ac:dyDescent="0.25">
      <c r="D18">
        <f>D11/$D$16</f>
        <v>0.25531914893617019</v>
      </c>
      <c r="E18">
        <f>E11/$E$16</f>
        <v>0.24475524475524477</v>
      </c>
      <c r="F18">
        <f>F11/$F$16</f>
        <v>0.23529411764705882</v>
      </c>
      <c r="G18">
        <f>G11/$G$16</f>
        <v>0.2857142857142857</v>
      </c>
      <c r="H18">
        <f>H11/$H$16</f>
        <v>0.29032258064516125</v>
      </c>
      <c r="K18">
        <f>SUM(D18:H18)</f>
        <v>1.3114053776979209</v>
      </c>
      <c r="M18">
        <f>K18/$K$23</f>
        <v>0.26228107553958419</v>
      </c>
      <c r="O18">
        <f t="shared" ref="O18:O19" si="2">O13/$O$15</f>
        <v>0.29411764705882354</v>
      </c>
      <c r="P18">
        <f t="shared" ref="P18:P19" si="3">P13/$P$15</f>
        <v>0.2857142857142857</v>
      </c>
      <c r="Q18">
        <f t="shared" ref="Q18:Q19" si="4">Q13/$Q$15</f>
        <v>0.25</v>
      </c>
      <c r="S18">
        <f>SUM(O18:Q18)</f>
        <v>0.82983193277310918</v>
      </c>
      <c r="U18">
        <f t="shared" ref="U18:U19" si="5">S18/$S$20</f>
        <v>0.27661064425770304</v>
      </c>
    </row>
    <row r="19" spans="2:21" x14ac:dyDescent="0.25">
      <c r="D19">
        <f>D12/$D$16</f>
        <v>0.51063829787234039</v>
      </c>
      <c r="E19">
        <f t="shared" ref="E19:E22" si="6">E12/$E$16</f>
        <v>0.48951048951048953</v>
      </c>
      <c r="F19">
        <f t="shared" ref="F19:F22" si="7">F12/$F$16</f>
        <v>0.41176470588235292</v>
      </c>
      <c r="G19">
        <f t="shared" ref="G19:G21" si="8">G12/$G$16</f>
        <v>0.47619047619047616</v>
      </c>
      <c r="H19">
        <f t="shared" ref="H19:H22" si="9">H12/$H$16</f>
        <v>0.48387096774193544</v>
      </c>
      <c r="K19">
        <f>SUM(D19:H19)</f>
        <v>2.3719749371975944</v>
      </c>
      <c r="M19">
        <f t="shared" ref="M19:M22" si="10">K19/$K$23</f>
        <v>0.47439498743951891</v>
      </c>
      <c r="O19">
        <f t="shared" si="2"/>
        <v>0.11764705882352942</v>
      </c>
      <c r="P19">
        <f t="shared" si="3"/>
        <v>0.14285714285714285</v>
      </c>
      <c r="Q19">
        <f t="shared" si="4"/>
        <v>0.125</v>
      </c>
      <c r="S19">
        <f>SUM(O19:Q19)</f>
        <v>0.38550420168067229</v>
      </c>
      <c r="U19">
        <f t="shared" si="5"/>
        <v>0.1285014005602241</v>
      </c>
    </row>
    <row r="20" spans="2:21" x14ac:dyDescent="0.25">
      <c r="D20">
        <f t="shared" ref="D20:D21" si="11">D13/$D$16</f>
        <v>6.3829787234042548E-2</v>
      </c>
      <c r="E20">
        <f t="shared" si="6"/>
        <v>6.9930069930069935E-2</v>
      </c>
      <c r="F20">
        <f t="shared" si="7"/>
        <v>5.8823529411764705E-2</v>
      </c>
      <c r="G20">
        <f t="shared" si="8"/>
        <v>4.7619047619047616E-2</v>
      </c>
      <c r="H20">
        <f t="shared" si="9"/>
        <v>3.2258064516129031E-2</v>
      </c>
      <c r="K20">
        <f>SUM(D20:H20)</f>
        <v>0.27246049871105382</v>
      </c>
      <c r="M20">
        <f t="shared" si="10"/>
        <v>5.4492099742210767E-2</v>
      </c>
      <c r="R20" t="s">
        <v>9</v>
      </c>
      <c r="S20">
        <f>SUM(S17:S19)</f>
        <v>3</v>
      </c>
    </row>
    <row r="21" spans="2:21" x14ac:dyDescent="0.25">
      <c r="D21">
        <f t="shared" si="11"/>
        <v>8.5106382978723388E-2</v>
      </c>
      <c r="E21">
        <f t="shared" si="6"/>
        <v>9.7902097902097918E-2</v>
      </c>
      <c r="F21">
        <f t="shared" si="7"/>
        <v>0.11764705882352941</v>
      </c>
      <c r="G21">
        <f t="shared" si="8"/>
        <v>9.5238095238095233E-2</v>
      </c>
      <c r="H21">
        <f t="shared" si="9"/>
        <v>9.6774193548387094E-2</v>
      </c>
      <c r="K21">
        <f t="shared" ref="K21:K22" si="12">SUM(D21:H21)</f>
        <v>0.49266782849083302</v>
      </c>
      <c r="M21">
        <f t="shared" si="10"/>
        <v>9.8533565698166597E-2</v>
      </c>
      <c r="N21" t="s">
        <v>29</v>
      </c>
      <c r="O21">
        <f>O12*$U$17</f>
        <v>0.59488795518207283</v>
      </c>
      <c r="P21">
        <f>P12*$U$18</f>
        <v>0.55322128851540608</v>
      </c>
      <c r="Q21">
        <f>Q12*$U$19</f>
        <v>0.6425070028011205</v>
      </c>
      <c r="R21">
        <f>SUM(O21:Q21)</f>
        <v>1.7906162464985993</v>
      </c>
      <c r="S21">
        <f>R21/U17</f>
        <v>3.0100058858151852</v>
      </c>
    </row>
    <row r="22" spans="2:21" x14ac:dyDescent="0.25">
      <c r="D22">
        <f>D15/$D$16</f>
        <v>8.5106382978723388E-2</v>
      </c>
      <c r="E22">
        <f t="shared" si="6"/>
        <v>9.7902097902097918E-2</v>
      </c>
      <c r="F22">
        <f t="shared" si="7"/>
        <v>0.17647058823529413</v>
      </c>
      <c r="G22">
        <f>G15/$G$16</f>
        <v>9.5238095238095233E-2</v>
      </c>
      <c r="H22">
        <f t="shared" si="9"/>
        <v>9.6774193548387094E-2</v>
      </c>
      <c r="K22">
        <f t="shared" si="12"/>
        <v>0.55149135790259773</v>
      </c>
      <c r="M22">
        <f t="shared" si="10"/>
        <v>0.11029827158051955</v>
      </c>
      <c r="O22">
        <f t="shared" ref="O22:O23" si="13">O13*$U$17</f>
        <v>0.29744397759103641</v>
      </c>
      <c r="P22">
        <f t="shared" ref="P22:P23" si="14">P13*$U$18</f>
        <v>0.27661064425770304</v>
      </c>
      <c r="Q22">
        <f t="shared" ref="Q22:Q23" si="15">Q13*$U$19</f>
        <v>0.25700280112044821</v>
      </c>
      <c r="R22">
        <f>SUM(O22:Q22)</f>
        <v>0.83105742296918761</v>
      </c>
      <c r="S22">
        <f>R22/U18</f>
        <v>3.0044303797468355</v>
      </c>
    </row>
    <row r="23" spans="2:21" x14ac:dyDescent="0.25">
      <c r="J23" t="s">
        <v>9</v>
      </c>
      <c r="K23">
        <f>SUM(K18:K22)</f>
        <v>5</v>
      </c>
      <c r="O23">
        <f t="shared" si="13"/>
        <v>0.11897759103641457</v>
      </c>
      <c r="P23">
        <f t="shared" si="14"/>
        <v>0.13830532212885152</v>
      </c>
      <c r="Q23">
        <f t="shared" si="15"/>
        <v>0.1285014005602241</v>
      </c>
      <c r="R23">
        <f>SUM(O23:Q23)</f>
        <v>0.38578431372549016</v>
      </c>
      <c r="S23">
        <f>R23/U19</f>
        <v>3.0021798365122607</v>
      </c>
    </row>
    <row r="24" spans="2:21" x14ac:dyDescent="0.25">
      <c r="I24" t="s">
        <v>9</v>
      </c>
      <c r="J24" t="s">
        <v>12</v>
      </c>
      <c r="N24" t="s">
        <v>11</v>
      </c>
      <c r="O24">
        <f>(1/3)*(S21+S22+S23)</f>
        <v>3.0055387006914267</v>
      </c>
      <c r="P24" t="s">
        <v>10</v>
      </c>
    </row>
    <row r="25" spans="2:21" x14ac:dyDescent="0.25">
      <c r="B25" t="s">
        <v>26</v>
      </c>
      <c r="D25">
        <f>D11*$M$18</f>
        <v>0.26228107553958419</v>
      </c>
      <c r="E25">
        <f>E11*$M$19</f>
        <v>0.23719749371975946</v>
      </c>
      <c r="F25">
        <f>F11*$M$20</f>
        <v>0.21796839896884307</v>
      </c>
      <c r="G25">
        <f>G11*$M$21</f>
        <v>0.29560069709449976</v>
      </c>
      <c r="H25">
        <f>H11*$M$22</f>
        <v>0.33089481474155868</v>
      </c>
      <c r="I25">
        <f>SUM(D25:H25)</f>
        <v>1.3439424800642452</v>
      </c>
      <c r="J25">
        <f>I25/M18</f>
        <v>5.1240543272113195</v>
      </c>
      <c r="N25" t="s">
        <v>31</v>
      </c>
      <c r="O25" t="s">
        <v>32</v>
      </c>
      <c r="P25">
        <f>(O24-3)/(3-1)</f>
        <v>2.7693503457133506E-3</v>
      </c>
      <c r="Q25" t="s">
        <v>39</v>
      </c>
      <c r="R25" t="s">
        <v>17</v>
      </c>
    </row>
    <row r="26" spans="2:21" x14ac:dyDescent="0.25">
      <c r="D26">
        <f>D12*$M$18</f>
        <v>0.52456215107916837</v>
      </c>
      <c r="E26">
        <f t="shared" ref="E26:E29" si="16">E12*$M$19</f>
        <v>0.47439498743951891</v>
      </c>
      <c r="F26">
        <f t="shared" ref="F26:F29" si="17">F12*$M$20</f>
        <v>0.38144469819547538</v>
      </c>
      <c r="G26">
        <f t="shared" ref="G26:G29" si="18">G12*$M$21</f>
        <v>0.49266782849083302</v>
      </c>
      <c r="H26">
        <f t="shared" ref="H26:H29" si="19">H12*$M$22</f>
        <v>0.55149135790259773</v>
      </c>
      <c r="I26">
        <f t="shared" ref="I26:I29" si="20">SUM(D26:H26)</f>
        <v>2.4245610231075934</v>
      </c>
      <c r="J26">
        <f>I26/M19</f>
        <v>5.1108487385033827</v>
      </c>
    </row>
    <row r="27" spans="2:21" x14ac:dyDescent="0.25">
      <c r="D27">
        <f t="shared" ref="D27:D29" si="21">D13*$M$18</f>
        <v>6.5570268884896046E-2</v>
      </c>
      <c r="E27">
        <f t="shared" si="16"/>
        <v>6.7770712491359839E-2</v>
      </c>
      <c r="F27">
        <f t="shared" si="17"/>
        <v>5.4492099742210767E-2</v>
      </c>
      <c r="G27">
        <f t="shared" si="18"/>
        <v>4.9266782849083299E-2</v>
      </c>
      <c r="H27">
        <f t="shared" si="19"/>
        <v>3.6766090526839851E-2</v>
      </c>
      <c r="I27">
        <f t="shared" si="20"/>
        <v>0.27386595449438977</v>
      </c>
      <c r="J27">
        <f t="shared" ref="J26:J29" si="22">I27/M20</f>
        <v>5.0257919182777835</v>
      </c>
      <c r="N27" t="s">
        <v>33</v>
      </c>
      <c r="O27">
        <f>U17</f>
        <v>0.59488795518207283</v>
      </c>
      <c r="P27">
        <f>U18</f>
        <v>0.27661064425770304</v>
      </c>
      <c r="Q27">
        <f>U19</f>
        <v>0.1285014005602241</v>
      </c>
      <c r="R27" t="s">
        <v>19</v>
      </c>
    </row>
    <row r="28" spans="2:21" x14ac:dyDescent="0.25">
      <c r="D28">
        <f t="shared" si="21"/>
        <v>8.7427025179861395E-2</v>
      </c>
      <c r="E28">
        <f t="shared" si="16"/>
        <v>9.4878997487903793E-2</v>
      </c>
      <c r="F28">
        <f t="shared" si="17"/>
        <v>0.10898419948442153</v>
      </c>
      <c r="G28">
        <f t="shared" si="18"/>
        <v>9.8533565698166597E-2</v>
      </c>
      <c r="H28">
        <f t="shared" si="19"/>
        <v>0.11029827158051955</v>
      </c>
      <c r="I28">
        <f t="shared" si="20"/>
        <v>0.50012205943087285</v>
      </c>
      <c r="J28">
        <f t="shared" si="22"/>
        <v>5.0756516917582593</v>
      </c>
    </row>
    <row r="29" spans="2:21" x14ac:dyDescent="0.25">
      <c r="D29">
        <f t="shared" si="21"/>
        <v>8.7427025179861395E-2</v>
      </c>
      <c r="E29">
        <f t="shared" si="16"/>
        <v>9.4878997487903793E-2</v>
      </c>
      <c r="F29">
        <f t="shared" si="17"/>
        <v>0.16347629922663232</v>
      </c>
      <c r="G29">
        <f t="shared" si="18"/>
        <v>9.8533565698166597E-2</v>
      </c>
      <c r="H29">
        <f t="shared" si="19"/>
        <v>0.11029827158051955</v>
      </c>
      <c r="I29">
        <f t="shared" si="20"/>
        <v>0.55461415917308365</v>
      </c>
      <c r="J29">
        <f t="shared" si="22"/>
        <v>5.028312331877351</v>
      </c>
    </row>
    <row r="30" spans="2:21" x14ac:dyDescent="0.25">
      <c r="I30" t="s">
        <v>13</v>
      </c>
      <c r="J30">
        <f>SUM(J25:J29)</f>
        <v>25.364659007628099</v>
      </c>
    </row>
    <row r="31" spans="2:21" x14ac:dyDescent="0.25">
      <c r="B31" t="s">
        <v>27</v>
      </c>
      <c r="C31" s="2" t="s">
        <v>30</v>
      </c>
      <c r="D31">
        <f>(1/5)*J30</f>
        <v>5.0729318015256197</v>
      </c>
    </row>
    <row r="32" spans="2:21" x14ac:dyDescent="0.25">
      <c r="C32" t="s">
        <v>14</v>
      </c>
      <c r="D32">
        <f>(D31-5)/(5-1)</f>
        <v>1.8232950381404933E-2</v>
      </c>
      <c r="E32" t="s">
        <v>36</v>
      </c>
      <c r="F32" t="s">
        <v>38</v>
      </c>
      <c r="G32" t="s">
        <v>15</v>
      </c>
      <c r="H32" t="s">
        <v>16</v>
      </c>
    </row>
    <row r="33" spans="1:9" x14ac:dyDescent="0.25">
      <c r="C33" t="s">
        <v>18</v>
      </c>
      <c r="D33">
        <f>M18</f>
        <v>0.26228107553958419</v>
      </c>
      <c r="E33">
        <f>M19</f>
        <v>0.47439498743951891</v>
      </c>
      <c r="F33">
        <f>M20</f>
        <v>5.4492099742210767E-2</v>
      </c>
      <c r="G33">
        <f>M21</f>
        <v>9.8533565698166597E-2</v>
      </c>
      <c r="H33">
        <f>M22</f>
        <v>0.11029827158051955</v>
      </c>
      <c r="I33" t="s">
        <v>19</v>
      </c>
    </row>
    <row r="35" spans="1:9" x14ac:dyDescent="0.25">
      <c r="A35" t="s">
        <v>20</v>
      </c>
      <c r="B35">
        <v>1</v>
      </c>
      <c r="C35">
        <v>1</v>
      </c>
      <c r="D35">
        <f>1/4</f>
        <v>0.25</v>
      </c>
    </row>
    <row r="36" spans="1:9" x14ac:dyDescent="0.25">
      <c r="A36" t="s">
        <v>40</v>
      </c>
      <c r="B36">
        <v>1</v>
      </c>
      <c r="C36">
        <v>1</v>
      </c>
      <c r="D36">
        <f>1/4</f>
        <v>0.25</v>
      </c>
    </row>
    <row r="37" spans="1:9" x14ac:dyDescent="0.25">
      <c r="B37">
        <v>4</v>
      </c>
      <c r="C37">
        <v>4</v>
      </c>
      <c r="D37">
        <v>1</v>
      </c>
    </row>
    <row r="38" spans="1:9" x14ac:dyDescent="0.25">
      <c r="A38" t="s">
        <v>9</v>
      </c>
      <c r="B38">
        <f>SUM(B35:B37)</f>
        <v>6</v>
      </c>
      <c r="C38">
        <f t="shared" ref="C38:D38" si="23">SUM(C35:C37)</f>
        <v>6</v>
      </c>
      <c r="D38">
        <f t="shared" si="23"/>
        <v>1.5</v>
      </c>
    </row>
    <row r="39" spans="1:9" x14ac:dyDescent="0.25">
      <c r="A39" t="s">
        <v>21</v>
      </c>
      <c r="B39">
        <f>B35/$B$38</f>
        <v>0.16666666666666666</v>
      </c>
      <c r="C39">
        <f>C35/$C$38</f>
        <v>0.16666666666666666</v>
      </c>
      <c r="D39">
        <f>D35/$D$38</f>
        <v>0.16666666666666666</v>
      </c>
    </row>
    <row r="40" spans="1:9" x14ac:dyDescent="0.25">
      <c r="B40">
        <f t="shared" ref="B40:B41" si="24">B36/$B$38</f>
        <v>0.16666666666666666</v>
      </c>
      <c r="C40">
        <f t="shared" ref="C40:C41" si="25">C36/$C$38</f>
        <v>0.16666666666666666</v>
      </c>
      <c r="D40">
        <f t="shared" ref="D40:D41" si="26">D36/$D$38</f>
        <v>0.16666666666666666</v>
      </c>
    </row>
    <row r="41" spans="1:9" x14ac:dyDescent="0.25">
      <c r="B41">
        <f t="shared" si="24"/>
        <v>0.66666666666666663</v>
      </c>
      <c r="C41">
        <f t="shared" si="25"/>
        <v>0.66666666666666663</v>
      </c>
      <c r="D41">
        <f t="shared" si="26"/>
        <v>0.66666666666666663</v>
      </c>
    </row>
    <row r="42" spans="1:9" x14ac:dyDescent="0.25">
      <c r="A42" t="s">
        <v>22</v>
      </c>
      <c r="B42">
        <f>B39+C39+D39</f>
        <v>0.5</v>
      </c>
    </row>
    <row r="43" spans="1:9" x14ac:dyDescent="0.25">
      <c r="B43">
        <f>B40+C40+D40</f>
        <v>0.5</v>
      </c>
    </row>
    <row r="44" spans="1:9" x14ac:dyDescent="0.25">
      <c r="B44">
        <f>B41+C41+D41</f>
        <v>2</v>
      </c>
    </row>
    <row r="45" spans="1:9" x14ac:dyDescent="0.25">
      <c r="A45" t="s">
        <v>9</v>
      </c>
      <c r="B45">
        <f>SUM(B42:B44)</f>
        <v>3</v>
      </c>
    </row>
    <row r="46" spans="1:9" x14ac:dyDescent="0.25">
      <c r="A46" t="s">
        <v>23</v>
      </c>
      <c r="B46">
        <f>B42/$B$45</f>
        <v>0.16666666666666666</v>
      </c>
    </row>
    <row r="47" spans="1:9" x14ac:dyDescent="0.25">
      <c r="B47">
        <f t="shared" ref="B47:B48" si="27">B43/$B$45</f>
        <v>0.16666666666666666</v>
      </c>
    </row>
    <row r="48" spans="1:9" x14ac:dyDescent="0.25">
      <c r="B48">
        <f t="shared" si="27"/>
        <v>0.66666666666666663</v>
      </c>
    </row>
    <row r="49" spans="1:14" x14ac:dyDescent="0.25">
      <c r="A49" t="s">
        <v>24</v>
      </c>
      <c r="B49">
        <f>B46</f>
        <v>0.16666666666666666</v>
      </c>
      <c r="C49">
        <f>B47</f>
        <v>0.16666666666666666</v>
      </c>
      <c r="D49">
        <f>B48</f>
        <v>0.66666666666666663</v>
      </c>
      <c r="E49" t="s">
        <v>19</v>
      </c>
    </row>
    <row r="51" spans="1:14" x14ac:dyDescent="0.25">
      <c r="C51" s="3" t="s">
        <v>37</v>
      </c>
      <c r="D51">
        <v>1</v>
      </c>
      <c r="E51">
        <v>2</v>
      </c>
      <c r="F51">
        <v>3</v>
      </c>
      <c r="G51">
        <v>4</v>
      </c>
      <c r="H51">
        <v>5</v>
      </c>
      <c r="I51">
        <v>6</v>
      </c>
      <c r="J51">
        <v>7</v>
      </c>
      <c r="K51">
        <v>8</v>
      </c>
      <c r="L51">
        <v>9</v>
      </c>
      <c r="M51">
        <v>10</v>
      </c>
      <c r="N51">
        <v>11</v>
      </c>
    </row>
    <row r="52" spans="1:14" x14ac:dyDescent="0.25">
      <c r="D52">
        <v>0</v>
      </c>
      <c r="E52">
        <v>0</v>
      </c>
      <c r="F52">
        <v>0.57999999999999996</v>
      </c>
      <c r="G52">
        <v>0.9</v>
      </c>
      <c r="H52">
        <v>1.1200000000000001</v>
      </c>
      <c r="I52">
        <v>1.24</v>
      </c>
      <c r="J52">
        <v>1.32</v>
      </c>
      <c r="K52">
        <v>1.41</v>
      </c>
      <c r="L52">
        <v>1.45</v>
      </c>
      <c r="M52">
        <v>1.49</v>
      </c>
      <c r="N52">
        <v>1.51</v>
      </c>
    </row>
    <row r="53" spans="1:14" x14ac:dyDescent="0.25">
      <c r="A53" t="s">
        <v>34</v>
      </c>
      <c r="B53" t="s">
        <v>35</v>
      </c>
      <c r="C53">
        <f>D33</f>
        <v>0.26228107553958419</v>
      </c>
      <c r="D53">
        <f>E33</f>
        <v>0.47439498743951891</v>
      </c>
      <c r="E53">
        <f>F33</f>
        <v>5.4492099742210767E-2</v>
      </c>
      <c r="F53">
        <f>G33</f>
        <v>9.8533565698166597E-2</v>
      </c>
      <c r="G53">
        <f>H33</f>
        <v>0.11029827158051955</v>
      </c>
    </row>
    <row r="54" spans="1:14" x14ac:dyDescent="0.25">
      <c r="C54">
        <v>0.59399999999999997</v>
      </c>
      <c r="D54">
        <v>8.2000000000000003E-2</v>
      </c>
      <c r="E54">
        <v>0.42899999999999999</v>
      </c>
      <c r="F54">
        <v>0.63300000000000001</v>
      </c>
      <c r="G54">
        <v>0.16700000000000001</v>
      </c>
      <c r="H54">
        <f>C54*$C$53+D54*$D$53+E54*$E$53+F54*$F$53+G54*$G$53</f>
        <v>0.2988640170708482</v>
      </c>
    </row>
    <row r="55" spans="1:14" x14ac:dyDescent="0.25">
      <c r="C55">
        <v>0.27700000000000002</v>
      </c>
      <c r="D55">
        <v>0.23599999999999999</v>
      </c>
      <c r="E55">
        <v>0.42899999999999999</v>
      </c>
      <c r="F55">
        <v>0.192</v>
      </c>
      <c r="G55">
        <v>0.16700000000000001</v>
      </c>
      <c r="H55">
        <f t="shared" ref="H55:H56" si="28">C55*$C$53+D55*$D$53+E55*$E$53+F55*$F$53+G55*$G$53</f>
        <v>0.24532444171759446</v>
      </c>
    </row>
    <row r="56" spans="1:14" x14ac:dyDescent="0.25">
      <c r="C56">
        <v>0.129</v>
      </c>
      <c r="D56">
        <v>0.68200000000000005</v>
      </c>
      <c r="E56">
        <v>0.14199999999999999</v>
      </c>
      <c r="F56">
        <v>0.17499999999999999</v>
      </c>
      <c r="G56">
        <v>0.66600000000000004</v>
      </c>
      <c r="H56">
        <f t="shared" si="28"/>
        <v>0.45581154121155748</v>
      </c>
    </row>
    <row r="57" spans="1:14" x14ac:dyDescent="0.25">
      <c r="B57" t="s">
        <v>31</v>
      </c>
      <c r="C57" t="s">
        <v>36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华为</dc:creator>
  <cp:lastModifiedBy>慧贤 戚</cp:lastModifiedBy>
  <dcterms:created xsi:type="dcterms:W3CDTF">2015-06-05T18:19:34Z</dcterms:created>
  <dcterms:modified xsi:type="dcterms:W3CDTF">2024-05-23T07:27:50Z</dcterms:modified>
</cp:coreProperties>
</file>