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HuaweiMoveData\Users\华为\Desktop\管理定量分析\"/>
    </mc:Choice>
  </mc:AlternateContent>
  <xr:revisionPtr revIDLastSave="0" documentId="13_ncr:1_{77E36BDC-C917-4307-80F4-589F73E08AB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H54" i="1"/>
  <c r="H55" i="1"/>
  <c r="J59" i="1"/>
  <c r="I58" i="1"/>
  <c r="H58" i="1"/>
  <c r="G58" i="1"/>
  <c r="F58" i="1"/>
  <c r="E58" i="1"/>
  <c r="G53" i="1"/>
  <c r="F53" i="1"/>
  <c r="E53" i="1"/>
  <c r="D53" i="1"/>
  <c r="C53" i="1"/>
  <c r="Q13" i="1"/>
  <c r="Q12" i="1"/>
  <c r="O13" i="1"/>
  <c r="K32" i="1"/>
  <c r="D36" i="1" l="1"/>
  <c r="D35" i="1"/>
  <c r="B36" i="1"/>
  <c r="K18" i="1"/>
  <c r="H13" i="1"/>
  <c r="G13" i="1"/>
  <c r="G11" i="1"/>
  <c r="E15" i="1"/>
  <c r="E14" i="1"/>
  <c r="E13" i="1"/>
  <c r="E11" i="1"/>
  <c r="D15" i="1"/>
  <c r="D13" i="1"/>
  <c r="D16" i="1"/>
  <c r="D18" i="1" s="1"/>
  <c r="O15" i="1"/>
  <c r="O19" i="1" s="1"/>
  <c r="P15" i="1"/>
  <c r="P17" i="1" s="1"/>
  <c r="Q15" i="1"/>
  <c r="Q18" i="1" s="1"/>
  <c r="D38" i="1"/>
  <c r="D41" i="1" s="1"/>
  <c r="B38" i="1"/>
  <c r="B40" i="1" s="1"/>
  <c r="F19" i="1"/>
  <c r="F20" i="1"/>
  <c r="F21" i="1"/>
  <c r="F22" i="1"/>
  <c r="H16" i="1"/>
  <c r="H19" i="1" s="1"/>
  <c r="F16" i="1"/>
  <c r="F18" i="1" s="1"/>
  <c r="G16" i="1"/>
  <c r="G22" i="1" s="1"/>
  <c r="D40" i="1" l="1"/>
  <c r="D39" i="1"/>
  <c r="C38" i="1"/>
  <c r="B39" i="1"/>
  <c r="B41" i="1"/>
  <c r="H18" i="1"/>
  <c r="H22" i="1"/>
  <c r="H21" i="1"/>
  <c r="H20" i="1"/>
  <c r="G18" i="1"/>
  <c r="G21" i="1"/>
  <c r="G20" i="1"/>
  <c r="G19" i="1"/>
  <c r="E16" i="1"/>
  <c r="D19" i="1"/>
  <c r="D22" i="1"/>
  <c r="D21" i="1"/>
  <c r="D20" i="1"/>
  <c r="Q17" i="1"/>
  <c r="Q19" i="1"/>
  <c r="P19" i="1"/>
  <c r="P18" i="1"/>
  <c r="O18" i="1"/>
  <c r="O17" i="1"/>
  <c r="S19" i="1" l="1"/>
  <c r="S18" i="1"/>
  <c r="C40" i="1"/>
  <c r="B43" i="1" s="1"/>
  <c r="C41" i="1"/>
  <c r="B44" i="1" s="1"/>
  <c r="C39" i="1"/>
  <c r="B42" i="1" s="1"/>
  <c r="E21" i="1"/>
  <c r="K21" i="1" s="1"/>
  <c r="E22" i="1"/>
  <c r="K22" i="1" s="1"/>
  <c r="E19" i="1"/>
  <c r="K19" i="1" s="1"/>
  <c r="E20" i="1"/>
  <c r="K20" i="1" s="1"/>
  <c r="E18" i="1"/>
  <c r="S17" i="1"/>
  <c r="S20" i="1" l="1"/>
  <c r="U18" i="1" s="1"/>
  <c r="P21" i="1" s="1"/>
  <c r="B45" i="1"/>
  <c r="B47" i="1" s="1"/>
  <c r="C49" i="1" s="1"/>
  <c r="K23" i="1"/>
  <c r="M18" i="1" s="1"/>
  <c r="P22" i="1" l="1"/>
  <c r="P23" i="1"/>
  <c r="U19" i="1"/>
  <c r="Q27" i="1" s="1"/>
  <c r="U17" i="1"/>
  <c r="O27" i="1" s="1"/>
  <c r="P27" i="1"/>
  <c r="B46" i="1"/>
  <c r="B49" i="1" s="1"/>
  <c r="B48" i="1"/>
  <c r="D49" i="1" s="1"/>
  <c r="M21" i="1"/>
  <c r="M22" i="1"/>
  <c r="D27" i="1"/>
  <c r="D28" i="1"/>
  <c r="D29" i="1"/>
  <c r="D33" i="1"/>
  <c r="D26" i="1"/>
  <c r="D25" i="1"/>
  <c r="M19" i="1"/>
  <c r="M20" i="1"/>
  <c r="Q21" i="1" l="1"/>
  <c r="Q23" i="1"/>
  <c r="Q22" i="1"/>
  <c r="O22" i="1"/>
  <c r="O23" i="1"/>
  <c r="O21" i="1"/>
  <c r="H25" i="1"/>
  <c r="H27" i="1"/>
  <c r="H28" i="1"/>
  <c r="H29" i="1"/>
  <c r="H26" i="1"/>
  <c r="H33" i="1"/>
  <c r="G27" i="1"/>
  <c r="G29" i="1"/>
  <c r="G33" i="1"/>
  <c r="G26" i="1"/>
  <c r="G25" i="1"/>
  <c r="G28" i="1"/>
  <c r="F29" i="1"/>
  <c r="F33" i="1"/>
  <c r="F25" i="1"/>
  <c r="F26" i="1"/>
  <c r="F27" i="1"/>
  <c r="F28" i="1"/>
  <c r="E29" i="1"/>
  <c r="E26" i="1"/>
  <c r="E28" i="1"/>
  <c r="E27" i="1"/>
  <c r="E33" i="1"/>
  <c r="E25" i="1"/>
  <c r="R23" i="1" l="1"/>
  <c r="S23" i="1" s="1"/>
  <c r="R22" i="1"/>
  <c r="S22" i="1" s="1"/>
  <c r="R21" i="1"/>
  <c r="S21" i="1" s="1"/>
  <c r="I27" i="1"/>
  <c r="J27" i="1" s="1"/>
  <c r="I28" i="1"/>
  <c r="J28" i="1" s="1"/>
  <c r="I25" i="1"/>
  <c r="J25" i="1" s="1"/>
  <c r="I26" i="1"/>
  <c r="J26" i="1" s="1"/>
  <c r="I29" i="1"/>
  <c r="J29" i="1" s="1"/>
  <c r="H56" i="1"/>
  <c r="S24" i="1" l="1"/>
  <c r="O24" i="1"/>
  <c r="P25" i="1" s="1"/>
  <c r="O26" i="1" s="1"/>
  <c r="J30" i="1"/>
  <c r="D31" i="1" s="1"/>
  <c r="D32" i="1" s="1"/>
</calcChain>
</file>

<file path=xl/sharedStrings.xml><?xml version="1.0" encoding="utf-8"?>
<sst xmlns="http://schemas.openxmlformats.org/spreadsheetml/2006/main" count="55" uniqueCount="41">
  <si>
    <t>一、建立层次结构模型</t>
    <phoneticPr fontId="1" type="noConversion"/>
  </si>
  <si>
    <t>I 目标层</t>
    <phoneticPr fontId="1" type="noConversion"/>
  </si>
  <si>
    <t>A 准则层</t>
    <phoneticPr fontId="1" type="noConversion"/>
  </si>
  <si>
    <t>B 方案层</t>
    <phoneticPr fontId="1" type="noConversion"/>
  </si>
  <si>
    <t>二、构造成对比较矩阵</t>
    <phoneticPr fontId="1" type="noConversion"/>
  </si>
  <si>
    <t>三、层次但排列及一致性检验</t>
    <phoneticPr fontId="1" type="noConversion"/>
  </si>
  <si>
    <t>非一致阵</t>
    <phoneticPr fontId="1" type="noConversion"/>
  </si>
  <si>
    <t>1、列向量归一化</t>
    <phoneticPr fontId="1" type="noConversion"/>
  </si>
  <si>
    <t>2、按行求和</t>
    <phoneticPr fontId="1" type="noConversion"/>
  </si>
  <si>
    <t>求和</t>
    <phoneticPr fontId="1" type="noConversion"/>
  </si>
  <si>
    <t xml:space="preserve">   </t>
    <phoneticPr fontId="1" type="noConversion"/>
  </si>
  <si>
    <t>λ</t>
  </si>
  <si>
    <t>求商</t>
    <phoneticPr fontId="1" type="noConversion"/>
  </si>
  <si>
    <t>求和：</t>
    <phoneticPr fontId="1" type="noConversion"/>
  </si>
  <si>
    <t>CI</t>
    <phoneticPr fontId="1" type="noConversion"/>
  </si>
  <si>
    <t>&lt;0.1</t>
    <phoneticPr fontId="1" type="noConversion"/>
  </si>
  <si>
    <t>不一致程度在允许范围内</t>
  </si>
  <si>
    <t>不一致程度在允许范围内</t>
    <phoneticPr fontId="1" type="noConversion"/>
  </si>
  <si>
    <t>矩阵w（</t>
    <phoneticPr fontId="1" type="noConversion"/>
  </si>
  <si>
    <t>）</t>
    <phoneticPr fontId="1" type="noConversion"/>
  </si>
  <si>
    <t>一致阵</t>
    <phoneticPr fontId="1" type="noConversion"/>
  </si>
  <si>
    <t>1、列向量归一</t>
  </si>
  <si>
    <t>2、行求和</t>
    <phoneticPr fontId="1" type="noConversion"/>
  </si>
  <si>
    <t>3、归一化</t>
    <phoneticPr fontId="1" type="noConversion"/>
  </si>
  <si>
    <t>4、矩阵W（</t>
    <phoneticPr fontId="1" type="noConversion"/>
  </si>
  <si>
    <t>3、归一化,得矩阵W</t>
    <phoneticPr fontId="1" type="noConversion"/>
  </si>
  <si>
    <t>4、计算BW</t>
    <phoneticPr fontId="1" type="noConversion"/>
  </si>
  <si>
    <t>5、一致性检验</t>
    <phoneticPr fontId="1" type="noConversion"/>
  </si>
  <si>
    <t xml:space="preserve">W </t>
    <phoneticPr fontId="1" type="noConversion"/>
  </si>
  <si>
    <t>4、BW</t>
    <phoneticPr fontId="1" type="noConversion"/>
  </si>
  <si>
    <t>λ</t>
    <phoneticPr fontId="1" type="noConversion"/>
  </si>
  <si>
    <t>一致性检验</t>
    <phoneticPr fontId="1" type="noConversion"/>
  </si>
  <si>
    <t>矩阵W（</t>
    <phoneticPr fontId="1" type="noConversion"/>
  </si>
  <si>
    <t>四、层次总排序</t>
    <phoneticPr fontId="1" type="noConversion"/>
  </si>
  <si>
    <t>A</t>
    <phoneticPr fontId="1" type="noConversion"/>
  </si>
  <si>
    <t>CR=</t>
    <phoneticPr fontId="1" type="noConversion"/>
  </si>
  <si>
    <t>查表得RI</t>
    <phoneticPr fontId="1" type="noConversion"/>
  </si>
  <si>
    <t>CI/RI</t>
    <phoneticPr fontId="1" type="noConversion"/>
  </si>
  <si>
    <t>CR&lt;0.1</t>
    <phoneticPr fontId="1" type="noConversion"/>
  </si>
  <si>
    <t>一致阵Cl=0</t>
    <phoneticPr fontId="1" type="noConversion"/>
  </si>
  <si>
    <t xml:space="preserve">CI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</si>
</sst>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59</xdr:row>
      <xdr:rowOff>85742</xdr:rowOff>
    </xdr:from>
    <xdr:to>
      <xdr:col>6</xdr:col>
      <xdr:colOff>334434</xdr:colOff>
      <xdr:row>70</xdr:row>
      <xdr:rowOff>99059</xdr:rowOff>
    </xdr:to>
    <xdr:pic>
      <xdr:nvPicPr>
        <xdr:cNvPr id="2" name="图片 1" descr="d22e69cf77f21fd8845656321b4feb4">
          <a:extLst>
            <a:ext uri="{FF2B5EF4-FFF2-40B4-BE49-F238E27FC236}">
              <a16:creationId xmlns:a16="http://schemas.microsoft.com/office/drawing/2014/main" id="{5F6A06EC-0A66-7D53-3C02-00E580269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l="5568" t="13083" r="7980" b="4772"/>
        <a:stretch>
          <a:fillRect/>
        </a:stretch>
      </xdr:blipFill>
      <xdr:spPr>
        <a:xfrm>
          <a:off x="76200" y="10426082"/>
          <a:ext cx="5783580" cy="1941177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60</xdr:row>
      <xdr:rowOff>0</xdr:rowOff>
    </xdr:from>
    <xdr:to>
      <xdr:col>20</xdr:col>
      <xdr:colOff>7620</xdr:colOff>
      <xdr:row>83</xdr:row>
      <xdr:rowOff>69215</xdr:rowOff>
    </xdr:to>
    <xdr:pic>
      <xdr:nvPicPr>
        <xdr:cNvPr id="3" name="图片 2" descr="43977462a56d104482900033a652e16">
          <a:extLst>
            <a:ext uri="{FF2B5EF4-FFF2-40B4-BE49-F238E27FC236}">
              <a16:creationId xmlns:a16="http://schemas.microsoft.com/office/drawing/2014/main" id="{A036A3AA-B080-25E6-4674-DBF1C6799B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 l="1051" t="22742" r="826"/>
        <a:stretch>
          <a:fillRect/>
        </a:stretch>
      </xdr:blipFill>
      <xdr:spPr>
        <a:xfrm>
          <a:off x="7498080" y="10515600"/>
          <a:ext cx="6149340" cy="41001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6</xdr:col>
      <xdr:colOff>405554</xdr:colOff>
      <xdr:row>92</xdr:row>
      <xdr:rowOff>76200</xdr:rowOff>
    </xdr:to>
    <xdr:pic>
      <xdr:nvPicPr>
        <xdr:cNvPr id="4" name="图片 3" descr="db855f94eac17a8c25ea1a9a1eb5620">
          <a:extLst>
            <a:ext uri="{FF2B5EF4-FFF2-40B4-BE49-F238E27FC236}">
              <a16:creationId xmlns:a16="http://schemas.microsoft.com/office/drawing/2014/main" id="{163CF8F6-45E3-80FB-A938-DE7F799F1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l="7879" t="7919" r="6477"/>
        <a:stretch>
          <a:fillRect/>
        </a:stretch>
      </xdr:blipFill>
      <xdr:spPr>
        <a:xfrm>
          <a:off x="0" y="12793980"/>
          <a:ext cx="5930900" cy="340614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6</xdr:col>
      <xdr:colOff>644949</xdr:colOff>
      <xdr:row>117</xdr:row>
      <xdr:rowOff>98425</xdr:rowOff>
    </xdr:to>
    <xdr:pic>
      <xdr:nvPicPr>
        <xdr:cNvPr id="5" name="图片 4" descr="7972d3dd457adef016ced65ca4886ce">
          <a:extLst>
            <a:ext uri="{FF2B5EF4-FFF2-40B4-BE49-F238E27FC236}">
              <a16:creationId xmlns:a16="http://schemas.microsoft.com/office/drawing/2014/main" id="{B666C2D5-8F82-853D-4286-1AA9BBE13A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 l="12742" t="8460" r="13887" b="1404"/>
        <a:stretch>
          <a:fillRect/>
        </a:stretch>
      </xdr:blipFill>
      <xdr:spPr>
        <a:xfrm>
          <a:off x="0" y="16649700"/>
          <a:ext cx="6170295" cy="395414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91</xdr:row>
      <xdr:rowOff>0</xdr:rowOff>
    </xdr:from>
    <xdr:to>
      <xdr:col>18</xdr:col>
      <xdr:colOff>506730</xdr:colOff>
      <xdr:row>112</xdr:row>
      <xdr:rowOff>36195</xdr:rowOff>
    </xdr:to>
    <xdr:pic>
      <xdr:nvPicPr>
        <xdr:cNvPr id="6" name="图片 5" descr="55a798746ef56400a05f250d1cfe20e">
          <a:extLst>
            <a:ext uri="{FF2B5EF4-FFF2-40B4-BE49-F238E27FC236}">
              <a16:creationId xmlns:a16="http://schemas.microsoft.com/office/drawing/2014/main" id="{6180B55A-BB21-2FF4-0864-66E2FC586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 l="14495" t="8065" r="8510" b="206"/>
        <a:stretch>
          <a:fillRect/>
        </a:stretch>
      </xdr:blipFill>
      <xdr:spPr>
        <a:xfrm>
          <a:off x="6888480" y="15948660"/>
          <a:ext cx="5993130" cy="3716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9"/>
  <sheetViews>
    <sheetView tabSelected="1" topLeftCell="A93" zoomScale="90" zoomScaleNormal="90" workbookViewId="0">
      <selection activeCell="H54" sqref="H54"/>
    </sheetView>
  </sheetViews>
  <sheetFormatPr defaultRowHeight="13.8" x14ac:dyDescent="0.25"/>
  <cols>
    <col min="1" max="1" width="13.44140625" customWidth="1"/>
    <col min="2" max="2" width="15.6640625" customWidth="1"/>
    <col min="3" max="3" width="12" customWidth="1"/>
    <col min="4" max="4" width="12.21875" customWidth="1"/>
    <col min="5" max="5" width="12.6640625" customWidth="1"/>
    <col min="6" max="6" width="14.5546875" customWidth="1"/>
    <col min="7" max="7" width="11.44140625" customWidth="1"/>
    <col min="8" max="8" width="13.77734375" customWidth="1"/>
    <col min="14" max="14" width="17.77734375" customWidth="1"/>
    <col min="20" max="20" width="9.5546875" customWidth="1"/>
  </cols>
  <sheetData>
    <row r="1" spans="1:21" x14ac:dyDescent="0.25">
      <c r="A1" t="s">
        <v>0</v>
      </c>
    </row>
    <row r="2" spans="1:21" x14ac:dyDescent="0.25">
      <c r="A2" s="1" t="s">
        <v>1</v>
      </c>
    </row>
    <row r="3" spans="1:21" x14ac:dyDescent="0.25">
      <c r="A3" t="s">
        <v>2</v>
      </c>
      <c r="K3">
        <v>1</v>
      </c>
    </row>
    <row r="4" spans="1:21" x14ac:dyDescent="0.25">
      <c r="A4" t="s">
        <v>3</v>
      </c>
      <c r="K4">
        <v>2</v>
      </c>
    </row>
    <row r="5" spans="1:21" x14ac:dyDescent="0.25">
      <c r="A5" t="s">
        <v>4</v>
      </c>
      <c r="K5">
        <v>3</v>
      </c>
    </row>
    <row r="6" spans="1:21" x14ac:dyDescent="0.25">
      <c r="K6">
        <v>4</v>
      </c>
    </row>
    <row r="7" spans="1:21" x14ac:dyDescent="0.25">
      <c r="K7">
        <v>5</v>
      </c>
    </row>
    <row r="8" spans="1:21" x14ac:dyDescent="0.25">
      <c r="K8">
        <v>6</v>
      </c>
    </row>
    <row r="9" spans="1:21" x14ac:dyDescent="0.25">
      <c r="K9">
        <v>7</v>
      </c>
    </row>
    <row r="10" spans="1:21" x14ac:dyDescent="0.25">
      <c r="A10" t="s">
        <v>5</v>
      </c>
    </row>
    <row r="11" spans="1:21" x14ac:dyDescent="0.25">
      <c r="A11" t="s">
        <v>6</v>
      </c>
      <c r="B11" t="s">
        <v>7</v>
      </c>
      <c r="D11">
        <v>1</v>
      </c>
      <c r="E11">
        <f>1/4</f>
        <v>0.25</v>
      </c>
      <c r="F11">
        <v>4</v>
      </c>
      <c r="G11">
        <f>1/4</f>
        <v>0.25</v>
      </c>
      <c r="H11">
        <v>2</v>
      </c>
    </row>
    <row r="12" spans="1:21" x14ac:dyDescent="0.25">
      <c r="D12">
        <v>4</v>
      </c>
      <c r="E12">
        <v>1</v>
      </c>
      <c r="F12">
        <v>7</v>
      </c>
      <c r="G12">
        <v>4</v>
      </c>
      <c r="H12">
        <v>4</v>
      </c>
      <c r="N12" t="s">
        <v>6</v>
      </c>
      <c r="O12" s="5">
        <v>1</v>
      </c>
      <c r="P12" s="5">
        <v>3</v>
      </c>
      <c r="Q12" s="5">
        <f>1/2</f>
        <v>0.5</v>
      </c>
    </row>
    <row r="13" spans="1:21" x14ac:dyDescent="0.25">
      <c r="D13">
        <f>1/4</f>
        <v>0.25</v>
      </c>
      <c r="E13">
        <f>1/7</f>
        <v>0.14285714285714285</v>
      </c>
      <c r="F13">
        <v>1</v>
      </c>
      <c r="G13">
        <f>1/4</f>
        <v>0.25</v>
      </c>
      <c r="H13">
        <f>1/3</f>
        <v>0.33333333333333331</v>
      </c>
      <c r="O13" s="5">
        <f>1/3</f>
        <v>0.33333333333333331</v>
      </c>
      <c r="P13" s="5">
        <v>1</v>
      </c>
      <c r="Q13" s="5">
        <f>1/4</f>
        <v>0.25</v>
      </c>
    </row>
    <row r="14" spans="1:21" x14ac:dyDescent="0.25">
      <c r="D14">
        <v>4</v>
      </c>
      <c r="E14">
        <f>1/4</f>
        <v>0.25</v>
      </c>
      <c r="F14">
        <v>4</v>
      </c>
      <c r="G14">
        <v>1</v>
      </c>
      <c r="H14">
        <v>1</v>
      </c>
      <c r="O14" s="5">
        <v>2</v>
      </c>
      <c r="P14" s="5">
        <v>4</v>
      </c>
      <c r="Q14" s="5">
        <v>1</v>
      </c>
    </row>
    <row r="15" spans="1:21" x14ac:dyDescent="0.25">
      <c r="D15">
        <f>1/2</f>
        <v>0.5</v>
      </c>
      <c r="E15">
        <f>1/4</f>
        <v>0.25</v>
      </c>
      <c r="F15">
        <v>3</v>
      </c>
      <c r="G15">
        <v>1</v>
      </c>
      <c r="H15">
        <v>1</v>
      </c>
      <c r="N15" t="s">
        <v>9</v>
      </c>
      <c r="O15">
        <f>SUM(O12:O14)</f>
        <v>3.333333333333333</v>
      </c>
      <c r="P15">
        <f>SUM(P12:P14)</f>
        <v>8</v>
      </c>
      <c r="Q15">
        <f t="shared" ref="Q15" si="0">SUM(Q12:Q14)</f>
        <v>1.75</v>
      </c>
    </row>
    <row r="16" spans="1:21" x14ac:dyDescent="0.25">
      <c r="C16" t="s">
        <v>9</v>
      </c>
      <c r="D16">
        <f>SUM(D11:D15)</f>
        <v>9.75</v>
      </c>
      <c r="E16">
        <f t="shared" ref="E16:G16" si="1">SUM(E11:E15)</f>
        <v>1.8928571428571428</v>
      </c>
      <c r="F16">
        <f t="shared" si="1"/>
        <v>19</v>
      </c>
      <c r="G16">
        <f t="shared" si="1"/>
        <v>6.5</v>
      </c>
      <c r="H16">
        <f>SUM(H11:H15)</f>
        <v>8.3333333333333321</v>
      </c>
      <c r="N16" t="s">
        <v>7</v>
      </c>
      <c r="R16" t="s">
        <v>8</v>
      </c>
      <c r="T16" t="s">
        <v>23</v>
      </c>
      <c r="U16" t="s">
        <v>28</v>
      </c>
    </row>
    <row r="17" spans="2:21" x14ac:dyDescent="0.25">
      <c r="J17" t="s">
        <v>8</v>
      </c>
      <c r="L17" t="s">
        <v>25</v>
      </c>
      <c r="O17" s="5">
        <f>O12/$O$15</f>
        <v>0.30000000000000004</v>
      </c>
      <c r="P17" s="5">
        <f>P12/$P$15</f>
        <v>0.375</v>
      </c>
      <c r="Q17" s="5">
        <f>Q12/$Q$15</f>
        <v>0.2857142857142857</v>
      </c>
      <c r="S17" s="5">
        <f>SUM(O17:Q17)</f>
        <v>0.96071428571428574</v>
      </c>
      <c r="U17" s="5">
        <f>S17/$S$20</f>
        <v>0.32023809523809527</v>
      </c>
    </row>
    <row r="18" spans="2:21" x14ac:dyDescent="0.25">
      <c r="D18">
        <f>D11/$D$16</f>
        <v>0.10256410256410256</v>
      </c>
      <c r="E18">
        <f>E11/$E$16</f>
        <v>0.13207547169811321</v>
      </c>
      <c r="F18">
        <f>F11/$F$16</f>
        <v>0.21052631578947367</v>
      </c>
      <c r="G18">
        <f>G11/$G$16</f>
        <v>3.8461538461538464E-2</v>
      </c>
      <c r="H18">
        <f>H11/$H$16</f>
        <v>0.24000000000000005</v>
      </c>
      <c r="K18">
        <f>SUM(D18:H18)</f>
        <v>0.72362742851322803</v>
      </c>
      <c r="M18">
        <f>K18/$K$23</f>
        <v>0.1447254857026456</v>
      </c>
      <c r="O18" s="5">
        <f t="shared" ref="O18:O19" si="2">O13/$O$15</f>
        <v>0.1</v>
      </c>
      <c r="P18" s="5">
        <f t="shared" ref="P18:P19" si="3">P13/$P$15</f>
        <v>0.125</v>
      </c>
      <c r="Q18" s="5">
        <f t="shared" ref="Q18:Q19" si="4">Q13/$Q$15</f>
        <v>0.14285714285714285</v>
      </c>
      <c r="S18" s="5">
        <f>SUM(O18:Q18)</f>
        <v>0.36785714285714288</v>
      </c>
      <c r="U18" s="5">
        <f t="shared" ref="U18:U19" si="5">S18/$S$20</f>
        <v>0.12261904761904763</v>
      </c>
    </row>
    <row r="19" spans="2:21" x14ac:dyDescent="0.25">
      <c r="D19">
        <f>D12/$D$16</f>
        <v>0.41025641025641024</v>
      </c>
      <c r="E19">
        <f t="shared" ref="E19:E22" si="6">E12/$E$16</f>
        <v>0.52830188679245282</v>
      </c>
      <c r="F19">
        <f t="shared" ref="F19:F22" si="7">F12/$F$16</f>
        <v>0.36842105263157893</v>
      </c>
      <c r="G19">
        <f t="shared" ref="G19:G21" si="8">G12/$G$16</f>
        <v>0.61538461538461542</v>
      </c>
      <c r="H19">
        <f t="shared" ref="H19:H22" si="9">H12/$H$16</f>
        <v>0.48000000000000009</v>
      </c>
      <c r="K19">
        <f>SUM(D19:H19)</f>
        <v>2.4023639650650574</v>
      </c>
      <c r="M19">
        <f t="shared" ref="M19:M22" si="10">K19/$K$23</f>
        <v>0.48047279301301149</v>
      </c>
      <c r="O19" s="5">
        <f t="shared" si="2"/>
        <v>0.60000000000000009</v>
      </c>
      <c r="P19" s="5">
        <f t="shared" si="3"/>
        <v>0.5</v>
      </c>
      <c r="Q19" s="5">
        <f t="shared" si="4"/>
        <v>0.5714285714285714</v>
      </c>
      <c r="S19" s="5">
        <f>SUM(O19:Q19)</f>
        <v>1.6714285714285715</v>
      </c>
      <c r="U19" s="5">
        <f t="shared" si="5"/>
        <v>0.55714285714285716</v>
      </c>
    </row>
    <row r="20" spans="2:21" x14ac:dyDescent="0.25">
      <c r="D20">
        <f t="shared" ref="D20:D21" si="11">D13/$D$16</f>
        <v>2.564102564102564E-2</v>
      </c>
      <c r="E20">
        <f t="shared" si="6"/>
        <v>7.5471698113207544E-2</v>
      </c>
      <c r="F20">
        <f t="shared" si="7"/>
        <v>5.2631578947368418E-2</v>
      </c>
      <c r="G20">
        <f t="shared" si="8"/>
        <v>3.8461538461538464E-2</v>
      </c>
      <c r="H20">
        <f t="shared" si="9"/>
        <v>0.04</v>
      </c>
      <c r="K20">
        <f>SUM(D20:H20)</f>
        <v>0.23220584116314008</v>
      </c>
      <c r="M20">
        <f t="shared" si="10"/>
        <v>4.6441168232628019E-2</v>
      </c>
      <c r="R20" t="s">
        <v>9</v>
      </c>
      <c r="S20">
        <f>SUM(S17:S19)</f>
        <v>3</v>
      </c>
    </row>
    <row r="21" spans="2:21" x14ac:dyDescent="0.25">
      <c r="D21">
        <f t="shared" si="11"/>
        <v>0.41025641025641024</v>
      </c>
      <c r="E21">
        <f t="shared" si="6"/>
        <v>0.13207547169811321</v>
      </c>
      <c r="F21">
        <f t="shared" si="7"/>
        <v>0.21052631578947367</v>
      </c>
      <c r="G21">
        <f t="shared" si="8"/>
        <v>0.15384615384615385</v>
      </c>
      <c r="H21">
        <f t="shared" si="9"/>
        <v>0.12000000000000002</v>
      </c>
      <c r="K21">
        <f t="shared" ref="K21:K22" si="12">SUM(D21:H21)</f>
        <v>1.0267043515901511</v>
      </c>
      <c r="M21">
        <f t="shared" si="10"/>
        <v>0.20534087031803022</v>
      </c>
      <c r="N21" t="s">
        <v>29</v>
      </c>
      <c r="O21">
        <f>O12*$U$17</f>
        <v>0.32023809523809527</v>
      </c>
      <c r="P21">
        <f>P12*$U$18</f>
        <v>0.36785714285714288</v>
      </c>
      <c r="Q21">
        <f>Q12*$U$19</f>
        <v>0.27857142857142858</v>
      </c>
      <c r="R21" s="5">
        <f>SUM(O21:Q21)</f>
        <v>0.96666666666666667</v>
      </c>
      <c r="S21">
        <f>R21/U17</f>
        <v>3.0185873605947955</v>
      </c>
    </row>
    <row r="22" spans="2:21" x14ac:dyDescent="0.25">
      <c r="D22">
        <f>D15/$D$16</f>
        <v>5.128205128205128E-2</v>
      </c>
      <c r="E22">
        <f t="shared" si="6"/>
        <v>0.13207547169811321</v>
      </c>
      <c r="F22">
        <f t="shared" si="7"/>
        <v>0.15789473684210525</v>
      </c>
      <c r="G22">
        <f>G15/$G$16</f>
        <v>0.15384615384615385</v>
      </c>
      <c r="H22">
        <f t="shared" si="9"/>
        <v>0.12000000000000002</v>
      </c>
      <c r="K22">
        <f t="shared" si="12"/>
        <v>0.61509841366842366</v>
      </c>
      <c r="M22">
        <f t="shared" si="10"/>
        <v>0.12301968273368473</v>
      </c>
      <c r="O22">
        <f t="shared" ref="O22:O23" si="13">O13*$U$17</f>
        <v>0.10674603174603176</v>
      </c>
      <c r="P22">
        <f t="shared" ref="P22:P23" si="14">P13*$U$18</f>
        <v>0.12261904761904763</v>
      </c>
      <c r="Q22">
        <f t="shared" ref="Q22:Q23" si="15">Q13*$U$19</f>
        <v>0.13928571428571429</v>
      </c>
      <c r="R22" s="5">
        <f>SUM(O22:Q22)</f>
        <v>0.36865079365079367</v>
      </c>
      <c r="S22">
        <f>R22/U18</f>
        <v>3.0064724919093853</v>
      </c>
    </row>
    <row r="23" spans="2:21" x14ac:dyDescent="0.25">
      <c r="J23" t="s">
        <v>9</v>
      </c>
      <c r="K23">
        <f>SUM(K18:K22)</f>
        <v>5</v>
      </c>
      <c r="O23">
        <f t="shared" si="13"/>
        <v>0.64047619047619053</v>
      </c>
      <c r="P23">
        <f t="shared" si="14"/>
        <v>0.49047619047619051</v>
      </c>
      <c r="Q23">
        <f t="shared" si="15"/>
        <v>0.55714285714285716</v>
      </c>
      <c r="R23" s="5">
        <f>SUM(O23:Q23)</f>
        <v>1.6880952380952381</v>
      </c>
      <c r="S23">
        <f>R23/U19</f>
        <v>3.0299145299145298</v>
      </c>
    </row>
    <row r="24" spans="2:21" x14ac:dyDescent="0.25">
      <c r="I24" t="s">
        <v>9</v>
      </c>
      <c r="J24" t="s">
        <v>12</v>
      </c>
      <c r="N24" t="s">
        <v>11</v>
      </c>
      <c r="O24" s="5">
        <f>(1/3)*(S21+S22+S23)</f>
        <v>3.0183247941395699</v>
      </c>
      <c r="P24" t="s">
        <v>10</v>
      </c>
      <c r="S24">
        <f>SUM(S21:S23)</f>
        <v>9.0549743824187097</v>
      </c>
    </row>
    <row r="25" spans="2:21" x14ac:dyDescent="0.25">
      <c r="B25" t="s">
        <v>26</v>
      </c>
      <c r="D25">
        <f>D11*$M$18</f>
        <v>0.1447254857026456</v>
      </c>
      <c r="E25">
        <f>E11*$M$19</f>
        <v>0.12011819825325287</v>
      </c>
      <c r="F25">
        <f>F11*$M$20</f>
        <v>0.18576467293051208</v>
      </c>
      <c r="G25">
        <f>G11*$M$21</f>
        <v>5.1335217579507555E-2</v>
      </c>
      <c r="H25">
        <f>H11*$M$22</f>
        <v>0.24603936546736946</v>
      </c>
      <c r="I25">
        <f>SUM(D25:H25)</f>
        <v>0.74798293993328757</v>
      </c>
      <c r="J25">
        <f>I25/M18</f>
        <v>5.1682876467942949</v>
      </c>
      <c r="N25" t="s">
        <v>31</v>
      </c>
      <c r="O25" t="s">
        <v>14</v>
      </c>
      <c r="P25" s="5">
        <f>(O24-3)/(3-1)</f>
        <v>9.1623970697849444E-3</v>
      </c>
      <c r="Q25" t="s">
        <v>38</v>
      </c>
      <c r="R25" t="s">
        <v>17</v>
      </c>
    </row>
    <row r="26" spans="2:21" x14ac:dyDescent="0.25">
      <c r="D26">
        <f>D12*$M$18</f>
        <v>0.57890194281058238</v>
      </c>
      <c r="E26">
        <f t="shared" ref="E26:E29" si="16">E12*$M$19</f>
        <v>0.48047279301301149</v>
      </c>
      <c r="F26">
        <f t="shared" ref="F26:F29" si="17">F12*$M$20</f>
        <v>0.32508817762839615</v>
      </c>
      <c r="G26">
        <f t="shared" ref="G26:G29" si="18">G12*$M$21</f>
        <v>0.82136348127212089</v>
      </c>
      <c r="H26">
        <f t="shared" ref="H26:H29" si="19">H12*$M$22</f>
        <v>0.49207873093473892</v>
      </c>
      <c r="I26">
        <f t="shared" ref="I26:I29" si="20">SUM(D26:H26)</f>
        <v>2.69790512565885</v>
      </c>
      <c r="J26">
        <f t="shared" ref="J26:J29" si="21">I26/M19</f>
        <v>5.6151048818820195</v>
      </c>
      <c r="O26" s="5">
        <f>P25/0.58</f>
        <v>1.5797236327215424E-2</v>
      </c>
    </row>
    <row r="27" spans="2:21" x14ac:dyDescent="0.25">
      <c r="D27">
        <f t="shared" ref="D27:D29" si="22">D13*$M$18</f>
        <v>3.6181371425661399E-2</v>
      </c>
      <c r="E27">
        <f t="shared" si="16"/>
        <v>6.8638970430430213E-2</v>
      </c>
      <c r="F27">
        <f t="shared" si="17"/>
        <v>4.6441168232628019E-2</v>
      </c>
      <c r="G27">
        <f t="shared" si="18"/>
        <v>5.1335217579507555E-2</v>
      </c>
      <c r="H27">
        <f t="shared" si="19"/>
        <v>4.1006560911228243E-2</v>
      </c>
      <c r="I27">
        <f t="shared" si="20"/>
        <v>0.2436032885794554</v>
      </c>
      <c r="J27">
        <f t="shared" si="21"/>
        <v>5.2454168973360975</v>
      </c>
      <c r="N27" t="s">
        <v>32</v>
      </c>
      <c r="O27">
        <f>U17</f>
        <v>0.32023809523809527</v>
      </c>
      <c r="P27">
        <f>U18</f>
        <v>0.12261904761904763</v>
      </c>
      <c r="Q27">
        <f>U19</f>
        <v>0.55714285714285716</v>
      </c>
      <c r="R27" t="s">
        <v>19</v>
      </c>
    </row>
    <row r="28" spans="2:21" x14ac:dyDescent="0.25">
      <c r="D28">
        <f t="shared" si="22"/>
        <v>0.57890194281058238</v>
      </c>
      <c r="E28">
        <f t="shared" si="16"/>
        <v>0.12011819825325287</v>
      </c>
      <c r="F28">
        <f t="shared" si="17"/>
        <v>0.18576467293051208</v>
      </c>
      <c r="G28">
        <f t="shared" si="18"/>
        <v>0.20534087031803022</v>
      </c>
      <c r="H28">
        <f t="shared" si="19"/>
        <v>0.12301968273368473</v>
      </c>
      <c r="I28">
        <f t="shared" si="20"/>
        <v>1.2131453670460621</v>
      </c>
      <c r="J28">
        <f t="shared" si="21"/>
        <v>5.9079586307740524</v>
      </c>
    </row>
    <row r="29" spans="2:21" x14ac:dyDescent="0.25">
      <c r="D29">
        <f t="shared" si="22"/>
        <v>7.2362742851322798E-2</v>
      </c>
      <c r="E29">
        <f t="shared" si="16"/>
        <v>0.12011819825325287</v>
      </c>
      <c r="F29">
        <f t="shared" si="17"/>
        <v>0.13932350469788407</v>
      </c>
      <c r="G29">
        <f t="shared" si="18"/>
        <v>0.20534087031803022</v>
      </c>
      <c r="H29">
        <f t="shared" si="19"/>
        <v>0.12301968273368473</v>
      </c>
      <c r="I29">
        <f t="shared" si="20"/>
        <v>0.66016499885417468</v>
      </c>
      <c r="J29">
        <f t="shared" si="21"/>
        <v>5.3663363795475885</v>
      </c>
    </row>
    <row r="30" spans="2:21" x14ac:dyDescent="0.25">
      <c r="I30" t="s">
        <v>13</v>
      </c>
      <c r="J30">
        <f>SUM(J25:J29)</f>
        <v>27.303104436334053</v>
      </c>
    </row>
    <row r="31" spans="2:21" x14ac:dyDescent="0.25">
      <c r="B31" t="s">
        <v>27</v>
      </c>
      <c r="C31" s="2" t="s">
        <v>30</v>
      </c>
      <c r="D31">
        <f>(1/5)*J30</f>
        <v>5.4606208872668107</v>
      </c>
    </row>
    <row r="32" spans="2:21" x14ac:dyDescent="0.25">
      <c r="C32" t="s">
        <v>14</v>
      </c>
      <c r="D32">
        <f>(D31-5)/(5-1)</f>
        <v>0.11515522181670268</v>
      </c>
      <c r="E32" t="s">
        <v>35</v>
      </c>
      <c r="F32" t="s">
        <v>37</v>
      </c>
      <c r="G32" t="s">
        <v>15</v>
      </c>
      <c r="H32" t="s">
        <v>16</v>
      </c>
      <c r="K32">
        <f>D32/1.12</f>
        <v>0.10281716233634167</v>
      </c>
    </row>
    <row r="33" spans="1:9" x14ac:dyDescent="0.25">
      <c r="C33" t="s">
        <v>18</v>
      </c>
      <c r="D33" s="5">
        <f>M18</f>
        <v>0.1447254857026456</v>
      </c>
      <c r="E33" s="5">
        <f>M19</f>
        <v>0.48047279301301149</v>
      </c>
      <c r="F33" s="5">
        <f>M20</f>
        <v>4.6441168232628019E-2</v>
      </c>
      <c r="G33" s="5">
        <f>M21</f>
        <v>0.20534087031803022</v>
      </c>
      <c r="H33" s="5">
        <f>M22</f>
        <v>0.12301968273368473</v>
      </c>
      <c r="I33" t="s">
        <v>19</v>
      </c>
    </row>
    <row r="35" spans="1:9" x14ac:dyDescent="0.25">
      <c r="A35" t="s">
        <v>20</v>
      </c>
      <c r="B35" s="4">
        <v>1</v>
      </c>
      <c r="C35" s="4">
        <v>2</v>
      </c>
      <c r="D35" s="4">
        <f>1/5</f>
        <v>0.2</v>
      </c>
    </row>
    <row r="36" spans="1:9" x14ac:dyDescent="0.25">
      <c r="A36" t="s">
        <v>39</v>
      </c>
      <c r="B36" s="4">
        <f>1/2</f>
        <v>0.5</v>
      </c>
      <c r="C36" s="4">
        <v>1</v>
      </c>
      <c r="D36" s="4">
        <f>1/8</f>
        <v>0.125</v>
      </c>
    </row>
    <row r="37" spans="1:9" x14ac:dyDescent="0.25">
      <c r="B37" s="4">
        <v>5</v>
      </c>
      <c r="C37" s="4">
        <v>8</v>
      </c>
      <c r="D37" s="4">
        <v>1</v>
      </c>
    </row>
    <row r="38" spans="1:9" x14ac:dyDescent="0.25">
      <c r="A38" t="s">
        <v>9</v>
      </c>
      <c r="B38">
        <f>SUM(B35:B37)</f>
        <v>6.5</v>
      </c>
      <c r="C38">
        <f t="shared" ref="C38:D38" si="23">SUM(C35:C37)</f>
        <v>11</v>
      </c>
      <c r="D38">
        <f t="shared" si="23"/>
        <v>1.325</v>
      </c>
    </row>
    <row r="39" spans="1:9" x14ac:dyDescent="0.25">
      <c r="A39" t="s">
        <v>21</v>
      </c>
      <c r="B39" s="4">
        <f>B35/$B$38</f>
        <v>0.15384615384615385</v>
      </c>
      <c r="C39" s="4">
        <f>C35/$C$38</f>
        <v>0.18181818181818182</v>
      </c>
      <c r="D39" s="4">
        <f>D35/$D$38</f>
        <v>0.15094339622641512</v>
      </c>
    </row>
    <row r="40" spans="1:9" x14ac:dyDescent="0.25">
      <c r="B40" s="4">
        <f t="shared" ref="B40:B41" si="24">B36/$B$38</f>
        <v>7.6923076923076927E-2</v>
      </c>
      <c r="C40" s="4">
        <f t="shared" ref="C40:C41" si="25">C36/$C$38</f>
        <v>9.0909090909090912E-2</v>
      </c>
      <c r="D40" s="4">
        <f t="shared" ref="D40:D41" si="26">D36/$D$38</f>
        <v>9.4339622641509441E-2</v>
      </c>
    </row>
    <row r="41" spans="1:9" x14ac:dyDescent="0.25">
      <c r="B41" s="4">
        <f t="shared" si="24"/>
        <v>0.76923076923076927</v>
      </c>
      <c r="C41" s="4">
        <f t="shared" si="25"/>
        <v>0.72727272727272729</v>
      </c>
      <c r="D41" s="4">
        <f t="shared" si="26"/>
        <v>0.75471698113207553</v>
      </c>
    </row>
    <row r="42" spans="1:9" x14ac:dyDescent="0.25">
      <c r="A42" t="s">
        <v>22</v>
      </c>
      <c r="B42" s="5">
        <f>B39+C39+D39</f>
        <v>0.48660773189075079</v>
      </c>
    </row>
    <row r="43" spans="1:9" x14ac:dyDescent="0.25">
      <c r="B43" s="5">
        <f>B40+C40+D40</f>
        <v>0.26217179047367728</v>
      </c>
    </row>
    <row r="44" spans="1:9" x14ac:dyDescent="0.25">
      <c r="B44" s="5">
        <f>B41+C41+D41</f>
        <v>2.251220477635572</v>
      </c>
    </row>
    <row r="45" spans="1:9" x14ac:dyDescent="0.25">
      <c r="A45" t="s">
        <v>9</v>
      </c>
      <c r="B45">
        <f>SUM(B42:B44)</f>
        <v>3</v>
      </c>
    </row>
    <row r="46" spans="1:9" x14ac:dyDescent="0.25">
      <c r="A46" t="s">
        <v>23</v>
      </c>
      <c r="B46" s="4">
        <f>B42/$B$45</f>
        <v>0.16220257729691692</v>
      </c>
    </row>
    <row r="47" spans="1:9" x14ac:dyDescent="0.25">
      <c r="B47" s="4">
        <f t="shared" ref="B47:B48" si="27">B43/$B$45</f>
        <v>8.7390596824559089E-2</v>
      </c>
    </row>
    <row r="48" spans="1:9" x14ac:dyDescent="0.25">
      <c r="B48" s="4">
        <f t="shared" si="27"/>
        <v>0.75040682587852403</v>
      </c>
    </row>
    <row r="49" spans="1:14" x14ac:dyDescent="0.25">
      <c r="A49" t="s">
        <v>24</v>
      </c>
      <c r="B49">
        <f>B46</f>
        <v>0.16220257729691692</v>
      </c>
      <c r="C49">
        <f>B47</f>
        <v>8.7390596824559089E-2</v>
      </c>
      <c r="D49">
        <f>B48</f>
        <v>0.75040682587852403</v>
      </c>
      <c r="E49" t="s">
        <v>19</v>
      </c>
    </row>
    <row r="51" spans="1:14" x14ac:dyDescent="0.25">
      <c r="C51" s="3" t="s">
        <v>36</v>
      </c>
      <c r="D51">
        <v>1</v>
      </c>
      <c r="E51">
        <v>2</v>
      </c>
      <c r="F51">
        <v>3</v>
      </c>
      <c r="G51">
        <v>4</v>
      </c>
      <c r="H51">
        <v>5</v>
      </c>
      <c r="I51">
        <v>6</v>
      </c>
      <c r="J51">
        <v>7</v>
      </c>
      <c r="K51">
        <v>8</v>
      </c>
      <c r="L51">
        <v>9</v>
      </c>
      <c r="M51">
        <v>10</v>
      </c>
      <c r="N51">
        <v>11</v>
      </c>
    </row>
    <row r="52" spans="1:14" x14ac:dyDescent="0.25">
      <c r="D52">
        <v>0</v>
      </c>
      <c r="E52">
        <v>0</v>
      </c>
      <c r="F52">
        <v>0.57999999999999996</v>
      </c>
      <c r="G52">
        <v>0.9</v>
      </c>
      <c r="H52">
        <v>1.1200000000000001</v>
      </c>
      <c r="I52">
        <v>1.24</v>
      </c>
      <c r="J52">
        <v>1.32</v>
      </c>
      <c r="K52">
        <v>1.41</v>
      </c>
      <c r="L52">
        <v>1.45</v>
      </c>
      <c r="M52">
        <v>1.49</v>
      </c>
      <c r="N52">
        <v>1.51</v>
      </c>
    </row>
    <row r="53" spans="1:14" x14ac:dyDescent="0.25">
      <c r="A53" t="s">
        <v>33</v>
      </c>
      <c r="B53" t="s">
        <v>34</v>
      </c>
      <c r="C53" s="5">
        <f>D33</f>
        <v>0.1447254857026456</v>
      </c>
      <c r="D53" s="5">
        <f>E33</f>
        <v>0.48047279301301149</v>
      </c>
      <c r="E53" s="5">
        <f>F33</f>
        <v>4.6441168232628019E-2</v>
      </c>
      <c r="F53" s="5">
        <f>G33</f>
        <v>0.20534087031803022</v>
      </c>
      <c r="G53" s="5">
        <f>H33</f>
        <v>0.12301968273368473</v>
      </c>
    </row>
    <row r="54" spans="1:14" x14ac:dyDescent="0.25">
      <c r="C54" s="4">
        <v>0.20643900000000001</v>
      </c>
      <c r="D54" s="4">
        <v>0.16220300000000001</v>
      </c>
      <c r="E54" s="4">
        <v>0.38305299999999998</v>
      </c>
      <c r="F54" s="4">
        <v>0.411111</v>
      </c>
      <c r="G54" s="4">
        <v>0.32023800000000002</v>
      </c>
      <c r="H54">
        <f>C54*$C$53+D54*$D$53+E54*$E$53+F54*$F$53+G54*$G$53</f>
        <v>0.24941400949965631</v>
      </c>
    </row>
    <row r="55" spans="1:14" x14ac:dyDescent="0.25">
      <c r="C55" s="4">
        <v>0.714646</v>
      </c>
      <c r="D55" s="4">
        <v>8.7390999999999996E-2</v>
      </c>
      <c r="E55" s="4">
        <v>9.5005000000000006E-2</v>
      </c>
      <c r="F55" s="4">
        <v>0.26111099999999998</v>
      </c>
      <c r="G55" s="4">
        <v>0.12261900000000001</v>
      </c>
      <c r="H55">
        <f>C55*$C$53+D55*$D$53+E55*$E$53+F55*$F$53+G55*$G$53</f>
        <v>0.21852994096432665</v>
      </c>
    </row>
    <row r="56" spans="1:14" x14ac:dyDescent="0.25">
      <c r="C56" s="4">
        <v>7.8913999999999998E-2</v>
      </c>
      <c r="D56" s="4">
        <v>0.75040700000000005</v>
      </c>
      <c r="E56" s="4">
        <v>0.52194200000000002</v>
      </c>
      <c r="F56" s="4">
        <v>0.32777800000000001</v>
      </c>
      <c r="G56" s="4">
        <v>0.55714300000000005</v>
      </c>
      <c r="H56">
        <f t="shared" ref="H55:H56" si="28">C56*$C$53+D56*$D$53+E56*$E$53+F56*$F$53+G56*$G$53</f>
        <v>0.53205638528332444</v>
      </c>
    </row>
    <row r="57" spans="1:14" x14ac:dyDescent="0.25">
      <c r="B57" t="s">
        <v>31</v>
      </c>
      <c r="C57" t="s">
        <v>40</v>
      </c>
      <c r="D57" s="6">
        <v>9.1839999999999995E-3</v>
      </c>
      <c r="E57" s="6">
        <v>2.7720000000000002E-3</v>
      </c>
      <c r="F57" s="6">
        <v>5.4571000000000001E-2</v>
      </c>
      <c r="G57" s="6">
        <v>2.6828000000000001E-2</v>
      </c>
      <c r="H57" s="6">
        <v>9.162E-3</v>
      </c>
    </row>
    <row r="58" spans="1:14" x14ac:dyDescent="0.25">
      <c r="D58">
        <f>D57*C53</f>
        <v>1.3291588606930971E-3</v>
      </c>
      <c r="E58">
        <f>E57*D53</f>
        <v>1.3318705822320679E-3</v>
      </c>
      <c r="F58">
        <f>F57*E53</f>
        <v>2.5343409916227435E-3</v>
      </c>
      <c r="G58">
        <f>G57*F53</f>
        <v>5.5088848688921149E-3</v>
      </c>
      <c r="H58">
        <f>H57*G53</f>
        <v>1.1271063332060195E-3</v>
      </c>
      <c r="I58">
        <f>SUM(D58:H58)</f>
        <v>1.1831361636646042E-2</v>
      </c>
    </row>
    <row r="59" spans="1:14" x14ac:dyDescent="0.25">
      <c r="J59">
        <f>I58/0.58</f>
        <v>2.0398899373527658E-2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华为</dc:creator>
  <cp:lastModifiedBy>慧贤 戚</cp:lastModifiedBy>
  <dcterms:created xsi:type="dcterms:W3CDTF">2015-06-05T18:19:34Z</dcterms:created>
  <dcterms:modified xsi:type="dcterms:W3CDTF">2024-05-23T07:46:01Z</dcterms:modified>
</cp:coreProperties>
</file>